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passendonderwijsgroningen.sharepoint.com/sites/swv2001/management/Gedeelde  documenten/kerndocumenten SWV/Ondersteuningsplan en jaarplan/OP 2023-2027/nieuwe bekostiging 2023-2027/"/>
    </mc:Choice>
  </mc:AlternateContent>
  <xr:revisionPtr revIDLastSave="32" documentId="13_ncr:1_{71B61D7A-D7C1-4B7F-85E0-19961E65F9B1}" xr6:coauthVersionLast="47" xr6:coauthVersionMax="47" xr10:uidLastSave="{04644AF7-B3D9-4E66-BB13-FB604CB89BBE}"/>
  <bookViews>
    <workbookView xWindow="-108" yWindow="-108" windowWidth="23256" windowHeight="12576" tabRatio="674" xr2:uid="{00000000-000D-0000-FFFF-FFFF00000000}"/>
  </bookViews>
  <sheets>
    <sheet name="begroting 2023" sheetId="16" r:id="rId1"/>
    <sheet name="ver bek" sheetId="23" r:id="rId2"/>
  </sheets>
  <calcPr calcId="191028"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0" i="16" l="1"/>
  <c r="C93" i="16"/>
  <c r="H64" i="16"/>
  <c r="J64" i="16"/>
  <c r="L64" i="16"/>
  <c r="L65" i="16" l="1"/>
  <c r="J65" i="16"/>
  <c r="L48" i="16"/>
  <c r="J48" i="16"/>
  <c r="H48" i="16"/>
  <c r="F61" i="16"/>
  <c r="H61" i="16" s="1"/>
  <c r="F53" i="16"/>
  <c r="D53" i="16"/>
  <c r="F55" i="16"/>
  <c r="H55" i="16"/>
  <c r="J55" i="16"/>
  <c r="L55" i="16"/>
  <c r="H52" i="16"/>
  <c r="J52" i="16"/>
  <c r="L52" i="16"/>
  <c r="F52" i="16"/>
  <c r="L51" i="16"/>
  <c r="J51" i="16"/>
  <c r="H51" i="16"/>
  <c r="F51" i="16"/>
  <c r="L45" i="16"/>
  <c r="J45" i="16"/>
  <c r="H45" i="16"/>
  <c r="L63" i="16"/>
  <c r="J63" i="16"/>
  <c r="H63" i="16"/>
  <c r="F59" i="16"/>
  <c r="H59" i="16"/>
  <c r="J59" i="16"/>
  <c r="L59" i="16"/>
  <c r="F60" i="16"/>
  <c r="H60" i="16"/>
  <c r="J60" i="16"/>
  <c r="L60" i="16"/>
  <c r="F57" i="16"/>
  <c r="H57" i="16"/>
  <c r="J57" i="16"/>
  <c r="L57" i="16"/>
  <c r="L56" i="16"/>
  <c r="J56" i="16"/>
  <c r="H56" i="16"/>
  <c r="F56" i="16"/>
  <c r="L54" i="16"/>
  <c r="J54" i="16"/>
  <c r="H54" i="16"/>
  <c r="F54" i="16"/>
  <c r="F40" i="16"/>
  <c r="E28" i="16"/>
  <c r="F25" i="16"/>
  <c r="J25" i="16" s="1"/>
  <c r="H25" i="16"/>
  <c r="L25" i="16" s="1"/>
  <c r="H24" i="16"/>
  <c r="F24" i="16"/>
  <c r="C94" i="16"/>
  <c r="C92" i="16"/>
  <c r="C95" i="16"/>
  <c r="C98" i="16"/>
  <c r="L58" i="16"/>
  <c r="J58" i="16"/>
  <c r="H58" i="16"/>
  <c r="F58" i="16"/>
  <c r="L30" i="16"/>
  <c r="J30" i="16"/>
  <c r="H30" i="16"/>
  <c r="F30" i="16"/>
  <c r="L61" i="16" l="1"/>
  <c r="J61" i="16"/>
  <c r="F67" i="16"/>
  <c r="D67" i="16" l="1"/>
  <c r="C97" i="16"/>
  <c r="C89" i="16"/>
  <c r="I28" i="16"/>
  <c r="H75" i="16" s="1"/>
  <c r="I75" i="16" s="1"/>
  <c r="G28" i="16"/>
  <c r="F75" i="16" s="1"/>
  <c r="G75" i="16" s="1"/>
  <c r="D75" i="16"/>
  <c r="E75" i="16" s="1"/>
  <c r="L40" i="16" l="1"/>
  <c r="L67" i="16" s="1"/>
  <c r="J40" i="16"/>
  <c r="J67" i="16" s="1"/>
  <c r="H40" i="16"/>
  <c r="H67" i="16" s="1"/>
  <c r="L33" i="16"/>
  <c r="L32" i="16"/>
  <c r="L24" i="16"/>
  <c r="F35" i="16"/>
  <c r="H35" i="16"/>
  <c r="D35" i="16"/>
  <c r="J33" i="16"/>
  <c r="J32" i="16"/>
  <c r="J24" i="16"/>
  <c r="L18" i="16"/>
  <c r="L39" i="16"/>
  <c r="F68" i="16" l="1"/>
  <c r="F72" i="16" s="1"/>
  <c r="H68" i="16"/>
  <c r="H72" i="16" s="1"/>
  <c r="K28" i="16"/>
  <c r="J75" i="16" s="1"/>
  <c r="K75" i="16" s="1"/>
  <c r="M28" i="16"/>
  <c r="L75" i="16" s="1"/>
  <c r="M75" i="16" s="1"/>
  <c r="D68" i="16"/>
  <c r="D72" i="16" s="1"/>
  <c r="D73" i="16" s="1"/>
  <c r="L35" i="16"/>
  <c r="L68" i="16" s="1"/>
  <c r="L72" i="16" s="1"/>
  <c r="J35" i="16"/>
  <c r="J68" i="16" s="1"/>
  <c r="J72" i="16" s="1"/>
  <c r="C6" i="16"/>
  <c r="J6" i="16" s="1"/>
  <c r="K6" i="16" s="1"/>
  <c r="F6" i="16" l="1"/>
  <c r="F71" i="16"/>
  <c r="F73" i="16" s="1"/>
  <c r="E73" i="16"/>
  <c r="C8" i="16"/>
  <c r="C7" i="16"/>
  <c r="C9" i="16"/>
  <c r="C10" i="16" l="1"/>
  <c r="J7" i="16"/>
  <c r="G73" i="16"/>
  <c r="H71" i="16"/>
  <c r="H73" i="16" s="1"/>
  <c r="K7" i="16" l="1"/>
  <c r="F7" i="16"/>
  <c r="I73" i="16"/>
  <c r="J71" i="16"/>
  <c r="J73" i="16" s="1"/>
  <c r="K73" i="16" l="1"/>
  <c r="L71" i="16"/>
  <c r="L73" i="16" s="1"/>
  <c r="M73" i="16" s="1"/>
  <c r="D5" i="16" l="1"/>
  <c r="C5" i="16" l="1"/>
  <c r="J5" i="16" l="1"/>
  <c r="K5" i="16" l="1"/>
  <c r="F5" i="16"/>
  <c r="C106" i="16"/>
  <c r="C105" i="16"/>
  <c r="C104" i="16"/>
  <c r="F106" i="16" l="1"/>
  <c r="F105" i="16"/>
  <c r="F104" i="16"/>
  <c r="J18" i="16" l="1"/>
  <c r="H18" i="16"/>
  <c r="J39" i="16"/>
  <c r="H39" i="16"/>
  <c r="C4" i="16" l="1"/>
  <c r="J4" i="16" s="1"/>
  <c r="F18" i="16"/>
  <c r="D18" i="16"/>
  <c r="C3" i="16"/>
  <c r="J3" i="16" s="1"/>
  <c r="F39" i="16"/>
  <c r="D39" i="16"/>
  <c r="F3" i="16" l="1"/>
  <c r="K3" i="16"/>
  <c r="K4" i="16"/>
  <c r="F4" i="16"/>
  <c r="I8" i="16" l="1"/>
  <c r="I9" i="16" l="1"/>
  <c r="J8" i="16"/>
  <c r="F8" i="16" s="1"/>
  <c r="K8" i="16" l="1"/>
  <c r="I10" i="16"/>
  <c r="J9" i="16"/>
  <c r="F9" i="16" s="1"/>
  <c r="K9" i="16" l="1"/>
  <c r="J10" i="16"/>
  <c r="F10" i="16" s="1"/>
  <c r="K10" i="16" l="1"/>
  <c r="C100" i="16" l="1"/>
  <c r="D90" i="16" s="1"/>
  <c r="D92" i="16" l="1"/>
  <c r="D93" i="16"/>
  <c r="D94" i="16"/>
  <c r="D95" i="16"/>
  <c r="D89" i="16"/>
  <c r="D98" i="16"/>
  <c r="D97" i="16"/>
  <c r="D100" i="16" l="1"/>
</calcChain>
</file>

<file path=xl/sharedStrings.xml><?xml version="1.0" encoding="utf-8"?>
<sst xmlns="http://schemas.openxmlformats.org/spreadsheetml/2006/main" count="119" uniqueCount="107">
  <si>
    <t>totaal lln regulier</t>
  </si>
  <si>
    <t xml:space="preserve">OPP overig </t>
  </si>
  <si>
    <t>PrO lln</t>
  </si>
  <si>
    <t>klas 1-2 LR</t>
  </si>
  <si>
    <t>OPP VMBO 3/4 met lwoo</t>
  </si>
  <si>
    <t>% vso</t>
  </si>
  <si>
    <t>% pro</t>
  </si>
  <si>
    <t>2019-2020</t>
  </si>
  <si>
    <t>2020-2021</t>
  </si>
  <si>
    <t>2021-2022</t>
  </si>
  <si>
    <t>prognose 2023-2024</t>
  </si>
  <si>
    <t>prognose 2024-2025</t>
  </si>
  <si>
    <t>prognose 2025-2026</t>
  </si>
  <si>
    <t>2022-2023</t>
  </si>
  <si>
    <t>vanuit vereenvoudiging bekostiging informatie OCW</t>
  </si>
  <si>
    <t>https://zoek.officielebekendmakingen.nl/stcrt-2022-17117.html ):</t>
  </si>
  <si>
    <t>SWV VO Groningen Stad</t>
  </si>
  <si>
    <t>begroting</t>
  </si>
  <si>
    <t>Inkomsten</t>
  </si>
  <si>
    <t>INKOMSTEN</t>
  </si>
  <si>
    <t>8020 Rijksbekostiging extra middelen NPO - PrO deel</t>
  </si>
  <si>
    <t>8300 Overige ontvangsten - SwV PO en SwV Ommeland (CvA)</t>
  </si>
  <si>
    <t>8390 Overige ontvangsten - VSV vergoeding loonkosten Thuiszitterspact</t>
  </si>
  <si>
    <t>8380 Overige ontvangsten - VSV vergoedingen integrale middelen vo</t>
  </si>
  <si>
    <t>8400 Overige ontvangsten - resultaat OPDC Stad</t>
  </si>
  <si>
    <t>totaal</t>
  </si>
  <si>
    <t>Uitgaven</t>
  </si>
  <si>
    <t>UITGAVEN</t>
  </si>
  <si>
    <t>404 Expertise bekostiging Maatwerk OPDC's</t>
  </si>
  <si>
    <t>404 Resultaat OPDC Stad</t>
  </si>
  <si>
    <t>404 Expertise bekostiging Maatwerk cluster 3</t>
  </si>
  <si>
    <t>404 Expertise AB RENN4 en Portalis</t>
  </si>
  <si>
    <t>404 Expertise ECT in dienst SwV</t>
  </si>
  <si>
    <t>405 PO-VO en VO-MBO transities</t>
  </si>
  <si>
    <t>407 Professionalisering</t>
  </si>
  <si>
    <t>410 Kosten OPR</t>
  </si>
  <si>
    <t>411 Administratie, Beheer en Huisvesting</t>
  </si>
  <si>
    <t xml:space="preserve">412 Management en bestuur </t>
  </si>
  <si>
    <t>Totaal</t>
  </si>
  <si>
    <t>Saldo exploitatie</t>
  </si>
  <si>
    <t>Totaal Vermogen begin kalenderjaar / schooljaar</t>
  </si>
  <si>
    <t>Toevoeging/ontrekking verrmogen uit exploitatie</t>
  </si>
  <si>
    <t>Totaal Vermogen eind kalenderjaar/schooljaar</t>
  </si>
  <si>
    <t>Vermogen bij streefwaarde van 2% (signaleringswaarde max 3,5%)</t>
  </si>
  <si>
    <t>Leerlingenmodel - inzet op scholen / middelen naar scholen</t>
  </si>
  <si>
    <t>Expertise model door derden uitgevoerd op/voor scholen</t>
  </si>
  <si>
    <t>Expertise model door swv uitgevoerd op/voor scholen</t>
  </si>
  <si>
    <t>wettelijke verplichting (tlv toewijzing en OPR)</t>
  </si>
  <si>
    <t>administratie/huisvesting/management/bestuur/professionalisering</t>
  </si>
  <si>
    <t>cat 1</t>
  </si>
  <si>
    <t>cat 2</t>
  </si>
  <si>
    <t>cat 3</t>
  </si>
  <si>
    <t>vereenvoudiging bekostiging</t>
  </si>
  <si>
    <t xml:space="preserve">https://zoek.officielebekendmakingen.nl/stcrt-2021-40676.html </t>
  </si>
  <si>
    <t>wetten.nl - Regeling - Regeling bekostiging vo-scholen en samenwerkingsverbanden vo - BWBR0045605 (overheid.nl)</t>
  </si>
  <si>
    <t>2.De bedragen per leerling, bedoeld in artikel 79, eerste lid, onderdeel b, van de wet, worden per 1 januari 2022 vastgesteld op:</t>
  </si>
  <si>
    <r>
      <t>a.</t>
    </r>
    <r>
      <rPr>
        <b/>
        <sz val="11"/>
        <color theme="1"/>
        <rFont val="Calibri"/>
        <family val="2"/>
        <scheme val="minor"/>
      </rPr>
      <t>€</t>
    </r>
    <r>
      <rPr>
        <b/>
        <sz val="11"/>
        <color rgb="FFFF0000"/>
        <rFont val="Calibri"/>
        <family val="2"/>
        <scheme val="minor"/>
      </rPr>
      <t> 8033,56</t>
    </r>
    <r>
      <rPr>
        <sz val="11"/>
        <color theme="1"/>
        <rFont val="Calibri"/>
        <family val="2"/>
        <scheme val="minor"/>
      </rPr>
      <t xml:space="preserve"> per leerling in het vwo, havo, mavo of vbo, met uitzondering van leerlingen in het derde of vierde leerjaar van de basisberoepsgerichte en kaderberoepsgerichte leerweg van het vbo;</t>
    </r>
  </si>
  <si>
    <r>
      <t>b.€ </t>
    </r>
    <r>
      <rPr>
        <b/>
        <sz val="11"/>
        <color rgb="FFFF0000"/>
        <rFont val="Calibri"/>
        <family val="2"/>
        <scheme val="minor"/>
      </rPr>
      <t xml:space="preserve">9450,90 </t>
    </r>
    <r>
      <rPr>
        <sz val="11"/>
        <color theme="1"/>
        <rFont val="Calibri"/>
        <family val="2"/>
        <scheme val="minor"/>
      </rPr>
      <t>per leerling in het pro of in het derde of vierde leerjaar van de basisberoepsgerichte of kaderberoepsgerichte leerweg van het vbo.</t>
    </r>
  </si>
  <si>
    <t>Artikel 3. Aanvullende bekostiging lwoo en pro en regionale ondersteuning kalenderjaar 2022</t>
  </si>
  <si>
    <r>
      <t xml:space="preserve">1.De aanvullende bekostiging voor lwoo en pro, bedoeld in de artikelen 79a, eerste en tweede lid, 85, tweede en derde lid, en 90, tweede en derde lid, van de wet, wordt per 1 januari 2022 vastgesteld op € per leerling voor personeelskosten en </t>
    </r>
    <r>
      <rPr>
        <b/>
        <sz val="11"/>
        <color rgb="FFFF0000"/>
        <rFont val="Calibri"/>
        <family val="2"/>
        <scheme val="minor"/>
      </rPr>
      <t>€ 190,40</t>
    </r>
    <r>
      <rPr>
        <sz val="11"/>
        <color theme="1"/>
        <rFont val="Calibri"/>
        <family val="2"/>
        <scheme val="minor"/>
      </rPr>
      <t xml:space="preserve"> per leerling voor exploitatiekosten.</t>
    </r>
  </si>
  <si>
    <r>
      <t>2.De aanvullende bekostiging voor regionale ondersteuning, bedoeld in de artikelen 85, eerste en vierde lid, en 90, eerste en vierde lid, van de wet, wordt per 1 januari 2022 vastgesteld op €</t>
    </r>
    <r>
      <rPr>
        <b/>
        <sz val="11"/>
        <color rgb="FFFF0000"/>
        <rFont val="Calibri"/>
        <family val="2"/>
        <scheme val="minor"/>
      </rPr>
      <t> 90,15</t>
    </r>
    <r>
      <rPr>
        <sz val="11"/>
        <color theme="1"/>
        <rFont val="Calibri"/>
        <family val="2"/>
        <scheme val="minor"/>
      </rPr>
      <t xml:space="preserve"> per leerling voor personeelskosten en</t>
    </r>
    <r>
      <rPr>
        <b/>
        <sz val="11"/>
        <color rgb="FFFF0000"/>
        <rFont val="Calibri"/>
        <family val="2"/>
        <scheme val="minor"/>
      </rPr>
      <t xml:space="preserve"> € 15,21</t>
    </r>
    <r>
      <rPr>
        <sz val="11"/>
        <color theme="1"/>
        <rFont val="Calibri"/>
        <family val="2"/>
        <scheme val="minor"/>
      </rPr>
      <t xml:space="preserve"> per leerling voor exploitatiekosten. Samen </t>
    </r>
    <r>
      <rPr>
        <b/>
        <sz val="11"/>
        <color rgb="FFFF0000"/>
        <rFont val="Calibri"/>
        <family val="2"/>
        <scheme val="minor"/>
      </rPr>
      <t>€109,83</t>
    </r>
  </si>
  <si>
    <t>Artikel 4. Bedragen bekostiging vo-scholen Europees Nederland kalenderjaar 2023</t>
  </si>
  <si>
    <t>2.De bedragen per leerling, bedoeld in artikel 79, eerste lid, onderdeel b, van de wet, worden per 1 januari 2023 vastgesteld op:</t>
  </si>
  <si>
    <r>
      <t>a.€</t>
    </r>
    <r>
      <rPr>
        <b/>
        <sz val="11"/>
        <color rgb="FFFF0000"/>
        <rFont val="Calibri"/>
        <family val="2"/>
        <scheme val="minor"/>
      </rPr>
      <t> 8.022,35 p</t>
    </r>
    <r>
      <rPr>
        <sz val="11"/>
        <color theme="1"/>
        <rFont val="Calibri"/>
        <family val="2"/>
        <scheme val="minor"/>
      </rPr>
      <t>er leerling in het vwo, havo, mavo of vbo, met uitzondering van leerlingen in het derde of vierde leerjaar van de basisberoepsgerichte en kaderberoepsgerichte leerweg van het vbo;</t>
    </r>
  </si>
  <si>
    <r>
      <t>b.€</t>
    </r>
    <r>
      <rPr>
        <b/>
        <sz val="11"/>
        <color rgb="FFFF0000"/>
        <rFont val="Calibri"/>
        <family val="2"/>
        <scheme val="minor"/>
      </rPr>
      <t> 9.438,07</t>
    </r>
    <r>
      <rPr>
        <sz val="11"/>
        <color theme="1"/>
        <rFont val="Calibri"/>
        <family val="2"/>
        <scheme val="minor"/>
      </rPr>
      <t xml:space="preserve"> per leerling in het pro of in het derde of vierde leerjaar van de basisberoepsgerichte of kaderberoepsgerichte leerweg van het vbo.</t>
    </r>
  </si>
  <si>
    <t>Artikel 5. Aanvullende bekostiging lwoo en pro en regionale ondersteuning kalenderjaar 2023</t>
  </si>
  <si>
    <r>
      <t xml:space="preserve">1.De aanvullende bekostiging voor lwoo en pro, bedoeld in de artikelen 79a, eerste en tweede lid, 85, tweede en derde lid, en 90, tweede en derde lid, van de wet, wordt per 1 januari 2023 vastgesteld op </t>
    </r>
    <r>
      <rPr>
        <b/>
        <sz val="11"/>
        <color rgb="FFFF0000"/>
        <rFont val="Calibri"/>
        <family val="2"/>
        <scheme val="minor"/>
      </rPr>
      <t xml:space="preserve">€ 4988,21 </t>
    </r>
    <r>
      <rPr>
        <sz val="11"/>
        <color theme="1"/>
        <rFont val="Calibri"/>
        <family val="2"/>
        <scheme val="minor"/>
      </rPr>
      <t xml:space="preserve">per leerling voor personeelskosten en </t>
    </r>
    <r>
      <rPr>
        <b/>
        <sz val="11"/>
        <color rgb="FFFF0000"/>
        <rFont val="Calibri"/>
        <family val="2"/>
        <scheme val="minor"/>
      </rPr>
      <t>€ 199,41</t>
    </r>
    <r>
      <rPr>
        <sz val="11"/>
        <color theme="1"/>
        <rFont val="Calibri"/>
        <family val="2"/>
        <scheme val="minor"/>
      </rPr>
      <t xml:space="preserve"> per leerling voor exploitatiekosten. Samen</t>
    </r>
    <r>
      <rPr>
        <sz val="11"/>
        <color rgb="FFFF0000"/>
        <rFont val="Calibri"/>
        <family val="2"/>
        <scheme val="minor"/>
      </rPr>
      <t xml:space="preserve"> </t>
    </r>
    <r>
      <rPr>
        <b/>
        <sz val="11"/>
        <color rgb="FFFF0000"/>
        <rFont val="Calibri"/>
        <family val="2"/>
        <scheme val="minor"/>
      </rPr>
      <t>€5187,62</t>
    </r>
  </si>
  <si>
    <r>
      <t xml:space="preserve">2.De aanvullende bekostiging voor regionale ondersteuning, bedoeld in de artikelen 85, eerste en vierde lid, en 90, eerste en vierde lid, van de wet, wordt per 1 januari 2023 vastgesteld op </t>
    </r>
    <r>
      <rPr>
        <b/>
        <sz val="11"/>
        <color rgb="FFFF0000"/>
        <rFont val="Calibri"/>
        <family val="2"/>
        <scheme val="minor"/>
      </rPr>
      <t xml:space="preserve">€109,33 </t>
    </r>
    <r>
      <rPr>
        <sz val="11"/>
        <color theme="1"/>
        <rFont val="Calibri"/>
        <family val="2"/>
        <scheme val="minor"/>
      </rPr>
      <t>per leerling. (€ 93,40 per leerling voor personeelskosten en € 15,93 per leerling voor exploitatiekosten in 2022)</t>
    </r>
  </si>
  <si>
    <t>vso cluster 3 en 4</t>
  </si>
  <si>
    <t>Een (v)so-school met 70 vso-leerlingen ontvangt 70 x € per leerling 8.424,44 + per school groter dan 50 leerlingen € 120.292,49 aan basisbekostiging.</t>
  </si>
  <si>
    <t xml:space="preserve">409 Kosten CvA en onderlinge verrekening samenwerkingsverbanden </t>
  </si>
  <si>
    <t>404 Expertise derden (Cedin+Indigo)</t>
  </si>
  <si>
    <t>subsdie wel in ontwikkeling</t>
  </si>
  <si>
    <t>8040 Overige ontvangsten - Subsidie hoogbegaafdheid</t>
  </si>
  <si>
    <t>2023 begroting</t>
  </si>
  <si>
    <t>402 inzet hoogbegaafdheid</t>
  </si>
  <si>
    <t>prognose 2026-2027</t>
  </si>
  <si>
    <t>801 Afdracht DUO aan PrO aan scholen</t>
  </si>
  <si>
    <t xml:space="preserve">8020 Rijksbekostiging zware ondersteuning </t>
  </si>
  <si>
    <t>8010 Rijksbekostiging lichte ondersteuning</t>
  </si>
  <si>
    <t>4100 Vast bedrag scholen</t>
  </si>
  <si>
    <t>totaal incl vso</t>
  </si>
  <si>
    <t>402 Tussentijdse arrangementen scholen</t>
  </si>
  <si>
    <t>2022 en 2023</t>
  </si>
  <si>
    <t>Onbekend is de uitvoerende taak van de adjunct-directeur voor het Thuiszitterspact dat eind 2024 expireert</t>
  </si>
  <si>
    <t>810 Afdracht DUO aan VSO scholen</t>
  </si>
  <si>
    <t>4110 Variabel bedrag schoolbesturen</t>
  </si>
  <si>
    <t>Meerjarenbegroting 2023-2027</t>
  </si>
  <si>
    <t>Onbekend is of en hoe/hoe hoog de HB subsidie wordt doorgezet, die staat hier nog niet opgenomen, wel de inzet van de kartrekkers en HB specialisten</t>
  </si>
  <si>
    <t>De overige bedragen zijn veelal gebaseerd op het jaarverslag 2022</t>
  </si>
  <si>
    <t>vso*</t>
  </si>
  <si>
    <t>* telling vso per 2022 op 1 februari (vereenvoudiging bekostiging)</t>
  </si>
  <si>
    <t>NB telling regulier blijft op 1 oktober</t>
  </si>
  <si>
    <t>Toelichtingen</t>
  </si>
  <si>
    <t>Management en bestuur gaat uit van 0,8 fte fte nieuwe directeur-bestuurder (nu 1,0 fte). In 2023 is werving nieuwe directeur-bestuurder opgenomen (€35.000)</t>
  </si>
  <si>
    <t>CAO index in 2023 nog niet toegepast op inkomsten en uitgaven</t>
  </si>
  <si>
    <t xml:space="preserve">402 Experimenten/pilots </t>
  </si>
  <si>
    <t>Subsidie wel in ontwikkeling</t>
  </si>
  <si>
    <t>402 Onderwijs-zorgarrangementen via VSV subsidie</t>
  </si>
  <si>
    <t>In 2023 zijn er nog een aantal bedragen die doorlopen vanuit de inzet schoojaar 2022-2023 (7/12)</t>
  </si>
  <si>
    <t>810 Ophoging categorie bekosting vso</t>
  </si>
  <si>
    <t>Leerlingenmodel - VSO bekostiging / middelen naar VSO scholen</t>
  </si>
  <si>
    <t>Leerlingenmodel - PrO bekostiging</t>
  </si>
  <si>
    <t>Schoolmodel - inzet op reguliere scholen / middelen naar scholen</t>
  </si>
  <si>
    <t>Inzet RENN4 en Portalis met terugplaatsing ambulante begeleiding wordt onderzoekend ingezet</t>
  </si>
  <si>
    <t>De stijging van de vso afdracht wordt veroorzaakt door toename van het vso op 1-2-2023</t>
  </si>
  <si>
    <t>De te verwachte verhoging van de categoriebekostiging is op zijn vroegst met de telling 1-2-24. Met t-1 wordt dit effectief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</si>
</sst>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 #,##0;&quot;€&quot;\ \-#,##0"/>
    <numFmt numFmtId="6" formatCode="&quot;€&quot;\ #,##0;[Red]&quot;€&quot;\ \-#,##0"/>
    <numFmt numFmtId="42" formatCode="_ &quot;€&quot;\ * #,##0_ ;_ &quot;€&quot;\ * \-#,##0_ ;_ &quot;€&quot;\ * &quot;-&quot;_ ;_ @_ "/>
    <numFmt numFmtId="41" formatCode="_ * #,##0_ ;_ * \-#,##0_ ;_ * &quot;-&quot;_ ;_ @_ "/>
    <numFmt numFmtId="43" formatCode="_ * #,##0.00_ ;_ * \-#,##0.00_ ;_ * &quot;-&quot;??_ ;_ @_ "/>
    <numFmt numFmtId="164" formatCode="_-* #,##0.00_-;_-* #,##0.00\-;_-* &quot;-&quot;??_-;_-@_-"/>
    <numFmt numFmtId="165" formatCode="_-&quot;€&quot;\ * #,##0.00_-;_-&quot;€&quot;\ * #,##0.00\-;_-&quot;€&quot;\ * &quot;-&quot;??_-;_-@_-"/>
    <numFmt numFmtId="166" formatCode="&quot;€&quot;\ #,##0_-"/>
    <numFmt numFmtId="167" formatCode="_-* #,##0_-;_-* #,##0\-;_-* &quot;-&quot;_-;_-@_-"/>
    <numFmt numFmtId="168" formatCode="0.0%"/>
    <numFmt numFmtId="169" formatCode="&quot;€&quot;\ #,##0"/>
    <numFmt numFmtId="170" formatCode="&quot;€&quot;\ #,##0.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rgb="FF002060"/>
      <name val="Arial"/>
      <family val="2"/>
    </font>
    <font>
      <sz val="10"/>
      <color rgb="FF002060"/>
      <name val="Arial"/>
      <family val="2"/>
    </font>
    <font>
      <b/>
      <i/>
      <sz val="10"/>
      <color rgb="FFFF0000"/>
      <name val="Arial"/>
      <family val="2"/>
    </font>
    <font>
      <sz val="10"/>
      <color rgb="FFFF0000"/>
      <name val="Arial"/>
      <family val="2"/>
    </font>
    <font>
      <b/>
      <sz val="10"/>
      <color indexed="8"/>
      <name val="Arial"/>
      <family val="2"/>
    </font>
    <font>
      <b/>
      <sz val="10"/>
      <color theme="1"/>
      <name val="Arial"/>
      <family val="2"/>
    </font>
    <font>
      <b/>
      <sz val="10"/>
      <name val="Arial"/>
      <family val="2"/>
    </font>
    <font>
      <sz val="8"/>
      <name val="Calibri"/>
      <family val="2"/>
      <scheme val="minor"/>
    </font>
    <font>
      <b/>
      <sz val="10"/>
      <color rgb="FFFF0000"/>
      <name val="Arial"/>
      <family val="2"/>
    </font>
    <font>
      <u/>
      <sz val="11"/>
      <color theme="10"/>
      <name val="Calibri"/>
      <family val="2"/>
      <scheme val="minor"/>
    </font>
    <font>
      <b/>
      <sz val="11"/>
      <color rgb="FFFF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theme="9"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indexed="64"/>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8"/>
      </left>
      <right/>
      <top/>
      <bottom/>
      <diagonal/>
    </border>
    <border>
      <left style="thin">
        <color indexed="8"/>
      </left>
      <right/>
      <top/>
      <bottom style="thin">
        <color indexed="8"/>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136">
    <xf numFmtId="0" fontId="0" fillId="0" borderId="0" xfId="0"/>
    <xf numFmtId="0" fontId="19" fillId="0" borderId="10" xfId="43" applyFont="1" applyBorder="1" applyAlignment="1">
      <alignment horizontal="left"/>
    </xf>
    <xf numFmtId="0" fontId="20" fillId="0" borderId="0" xfId="43" applyFont="1"/>
    <xf numFmtId="0" fontId="20" fillId="33" borderId="0" xfId="43" applyFont="1" applyFill="1"/>
    <xf numFmtId="167" fontId="20" fillId="33" borderId="0" xfId="43" applyNumberFormat="1" applyFont="1" applyFill="1"/>
    <xf numFmtId="0" fontId="20" fillId="0" borderId="0" xfId="0" applyFont="1"/>
    <xf numFmtId="0" fontId="21" fillId="0" borderId="0" xfId="43" applyFont="1" applyAlignment="1">
      <alignment horizontal="left"/>
    </xf>
    <xf numFmtId="167" fontId="20" fillId="0" borderId="11" xfId="45" applyNumberFormat="1" applyFont="1" applyFill="1" applyBorder="1" applyProtection="1"/>
    <xf numFmtId="166" fontId="20" fillId="0" borderId="10" xfId="45" applyNumberFormat="1" applyFont="1" applyFill="1" applyBorder="1" applyProtection="1"/>
    <xf numFmtId="0" fontId="19" fillId="0" borderId="0" xfId="43" applyFont="1" applyAlignment="1">
      <alignment horizontal="left"/>
    </xf>
    <xf numFmtId="0" fontId="20" fillId="33" borderId="0" xfId="0" applyFont="1" applyFill="1"/>
    <xf numFmtId="167" fontId="20" fillId="0" borderId="0" xfId="0" applyNumberFormat="1" applyFont="1"/>
    <xf numFmtId="0" fontId="20" fillId="0" borderId="0" xfId="43" applyFont="1" applyAlignment="1">
      <alignment horizontal="center"/>
    </xf>
    <xf numFmtId="0" fontId="24" fillId="0" borderId="0" xfId="0" applyFont="1" applyAlignment="1">
      <alignment horizontal="right"/>
    </xf>
    <xf numFmtId="1" fontId="20" fillId="33" borderId="0" xfId="0" applyNumberFormat="1" applyFont="1" applyFill="1" applyAlignment="1">
      <alignment horizontal="center"/>
    </xf>
    <xf numFmtId="168" fontId="20" fillId="0" borderId="0" xfId="43" applyNumberFormat="1" applyFont="1" applyAlignment="1">
      <alignment horizontal="center"/>
    </xf>
    <xf numFmtId="0" fontId="20" fillId="0" borderId="0" xfId="0" applyFont="1" applyAlignment="1">
      <alignment horizontal="center"/>
    </xf>
    <xf numFmtId="0" fontId="20" fillId="0" borderId="0" xfId="0" applyFont="1" applyAlignment="1">
      <alignment horizontal="right"/>
    </xf>
    <xf numFmtId="166" fontId="20" fillId="33" borderId="11" xfId="45" applyNumberFormat="1" applyFont="1" applyFill="1" applyBorder="1" applyProtection="1"/>
    <xf numFmtId="166" fontId="20" fillId="33" borderId="10" xfId="45" applyNumberFormat="1" applyFont="1" applyFill="1" applyBorder="1" applyProtection="1"/>
    <xf numFmtId="169" fontId="20" fillId="0" borderId="0" xfId="0" applyNumberFormat="1" applyFont="1"/>
    <xf numFmtId="168" fontId="20" fillId="0" borderId="0" xfId="0" applyNumberFormat="1" applyFont="1"/>
    <xf numFmtId="169" fontId="20" fillId="33" borderId="0" xfId="43" applyNumberFormat="1" applyFont="1" applyFill="1" applyAlignment="1">
      <alignment horizontal="center"/>
    </xf>
    <xf numFmtId="167" fontId="20" fillId="33" borderId="0" xfId="45" applyNumberFormat="1" applyFont="1" applyFill="1" applyBorder="1" applyProtection="1"/>
    <xf numFmtId="0" fontId="19" fillId="33" borderId="0" xfId="43" quotePrefix="1" applyFont="1" applyFill="1" applyAlignment="1">
      <alignment horizontal="center"/>
    </xf>
    <xf numFmtId="169" fontId="20" fillId="0" borderId="0" xfId="43" applyNumberFormat="1" applyFont="1" applyAlignment="1">
      <alignment horizontal="center"/>
    </xf>
    <xf numFmtId="169" fontId="20" fillId="0" borderId="0" xfId="0" applyNumberFormat="1" applyFont="1" applyAlignment="1">
      <alignment horizontal="center"/>
    </xf>
    <xf numFmtId="0" fontId="19" fillId="0" borderId="0" xfId="0" applyFont="1" applyAlignment="1">
      <alignment horizontal="right"/>
    </xf>
    <xf numFmtId="0" fontId="27" fillId="0" borderId="0" xfId="43" applyFont="1" applyAlignment="1">
      <alignment horizontal="left" vertical="center" wrapText="1"/>
    </xf>
    <xf numFmtId="0" fontId="20" fillId="0" borderId="0" xfId="0" applyFont="1" applyAlignment="1">
      <alignment wrapText="1"/>
    </xf>
    <xf numFmtId="14" fontId="20" fillId="0" borderId="0" xfId="43" applyNumberFormat="1" applyFont="1"/>
    <xf numFmtId="169" fontId="20" fillId="0" borderId="0" xfId="43" applyNumberFormat="1" applyFont="1" applyAlignment="1">
      <alignment horizontal="left"/>
    </xf>
    <xf numFmtId="42" fontId="20" fillId="0" borderId="0" xfId="0" applyNumberFormat="1" applyFont="1"/>
    <xf numFmtId="168" fontId="20" fillId="0" borderId="0" xfId="1" applyNumberFormat="1" applyFont="1" applyFill="1" applyBorder="1" applyProtection="1"/>
    <xf numFmtId="42" fontId="20" fillId="0" borderId="0" xfId="46" applyNumberFormat="1" applyFont="1" applyBorder="1"/>
    <xf numFmtId="0" fontId="19" fillId="0" borderId="10" xfId="43" applyFont="1" applyBorder="1" applyAlignment="1">
      <alignment horizontal="left" wrapText="1"/>
    </xf>
    <xf numFmtId="42" fontId="19" fillId="33" borderId="0" xfId="45" applyNumberFormat="1" applyFont="1" applyFill="1" applyBorder="1" applyProtection="1"/>
    <xf numFmtId="42" fontId="20" fillId="0" borderId="0" xfId="0" applyNumberFormat="1" applyFont="1" applyAlignment="1">
      <alignment horizontal="center"/>
    </xf>
    <xf numFmtId="42" fontId="18" fillId="0" borderId="0" xfId="0" applyNumberFormat="1" applyFont="1"/>
    <xf numFmtId="0" fontId="16" fillId="0" borderId="0" xfId="0" applyFont="1" applyAlignment="1">
      <alignment wrapText="1"/>
    </xf>
    <xf numFmtId="0" fontId="19" fillId="0" borderId="13" xfId="43" applyFont="1" applyBorder="1" applyAlignment="1">
      <alignment horizontal="left"/>
    </xf>
    <xf numFmtId="38" fontId="19" fillId="33" borderId="14" xfId="45" applyNumberFormat="1" applyFont="1" applyFill="1" applyBorder="1" applyProtection="1"/>
    <xf numFmtId="0" fontId="19" fillId="0" borderId="15" xfId="43" applyFont="1" applyBorder="1" applyAlignment="1">
      <alignment horizontal="left"/>
    </xf>
    <xf numFmtId="6" fontId="19" fillId="33" borderId="16" xfId="45" applyNumberFormat="1" applyFont="1" applyFill="1" applyBorder="1" applyProtection="1"/>
    <xf numFmtId="168" fontId="19" fillId="33" borderId="16" xfId="45" applyNumberFormat="1" applyFont="1" applyFill="1" applyBorder="1" applyProtection="1"/>
    <xf numFmtId="6" fontId="25" fillId="33" borderId="16" xfId="45" applyNumberFormat="1" applyFont="1" applyFill="1" applyBorder="1" applyProtection="1"/>
    <xf numFmtId="168" fontId="25" fillId="33" borderId="16" xfId="45" applyNumberFormat="1" applyFont="1" applyFill="1" applyBorder="1" applyAlignment="1" applyProtection="1">
      <alignment horizontal="center"/>
    </xf>
    <xf numFmtId="6" fontId="19" fillId="0" borderId="16" xfId="45" applyNumberFormat="1" applyFont="1" applyFill="1" applyBorder="1" applyProtection="1"/>
    <xf numFmtId="168" fontId="19" fillId="33" borderId="16" xfId="45" applyNumberFormat="1" applyFont="1" applyFill="1" applyBorder="1" applyAlignment="1" applyProtection="1">
      <alignment horizontal="center"/>
    </xf>
    <xf numFmtId="168" fontId="19" fillId="0" borderId="16" xfId="45" applyNumberFormat="1" applyFont="1" applyFill="1" applyBorder="1" applyAlignment="1" applyProtection="1">
      <alignment horizontal="center"/>
    </xf>
    <xf numFmtId="0" fontId="20" fillId="0" borderId="16" xfId="0" applyFont="1" applyBorder="1" applyAlignment="1">
      <alignment horizontal="right"/>
    </xf>
    <xf numFmtId="42" fontId="20" fillId="0" borderId="16" xfId="0" applyNumberFormat="1" applyFont="1" applyBorder="1"/>
    <xf numFmtId="168" fontId="20" fillId="0" borderId="16" xfId="1" applyNumberFormat="1" applyFont="1" applyFill="1" applyBorder="1" applyProtection="1"/>
    <xf numFmtId="42" fontId="20" fillId="0" borderId="16" xfId="46" applyNumberFormat="1" applyFont="1" applyBorder="1"/>
    <xf numFmtId="0" fontId="20" fillId="0" borderId="16" xfId="0" applyFont="1" applyBorder="1" applyAlignment="1">
      <alignment horizontal="right" wrapText="1"/>
    </xf>
    <xf numFmtId="0" fontId="20" fillId="0" borderId="16" xfId="0" applyFont="1" applyBorder="1"/>
    <xf numFmtId="0" fontId="19" fillId="33" borderId="16" xfId="43" quotePrefix="1" applyFont="1" applyFill="1" applyBorder="1" applyAlignment="1">
      <alignment horizontal="center"/>
    </xf>
    <xf numFmtId="0" fontId="19" fillId="34" borderId="16" xfId="43" quotePrefix="1" applyFont="1" applyFill="1" applyBorder="1" applyAlignment="1">
      <alignment horizontal="center"/>
    </xf>
    <xf numFmtId="0" fontId="0" fillId="0" borderId="0" xfId="0" applyAlignment="1">
      <alignment wrapText="1"/>
    </xf>
    <xf numFmtId="0" fontId="28" fillId="0" borderId="0" xfId="48" applyAlignment="1">
      <alignment wrapText="1"/>
    </xf>
    <xf numFmtId="0" fontId="14" fillId="0" borderId="0" xfId="0" applyFont="1" applyAlignment="1">
      <alignment wrapText="1"/>
    </xf>
    <xf numFmtId="0" fontId="14" fillId="0" borderId="0" xfId="0" applyFont="1" applyAlignment="1">
      <alignment vertical="top" wrapText="1"/>
    </xf>
    <xf numFmtId="169" fontId="20" fillId="0" borderId="18" xfId="43" applyNumberFormat="1" applyFont="1" applyBorder="1" applyAlignment="1">
      <alignment horizontal="center"/>
    </xf>
    <xf numFmtId="169" fontId="20" fillId="33" borderId="18" xfId="0" applyNumberFormat="1" applyFont="1" applyFill="1" applyBorder="1" applyAlignment="1">
      <alignment horizontal="center"/>
    </xf>
    <xf numFmtId="3" fontId="20" fillId="0" borderId="18" xfId="43" applyNumberFormat="1" applyFont="1" applyBorder="1" applyAlignment="1">
      <alignment horizontal="center"/>
    </xf>
    <xf numFmtId="169" fontId="20" fillId="0" borderId="18" xfId="43" applyNumberFormat="1" applyFont="1" applyBorder="1" applyAlignment="1">
      <alignment horizontal="left"/>
    </xf>
    <xf numFmtId="14" fontId="25" fillId="34" borderId="18" xfId="0" applyNumberFormat="1" applyFont="1" applyFill="1" applyBorder="1" applyAlignment="1">
      <alignment horizontal="center" vertical="center" wrapText="1"/>
    </xf>
    <xf numFmtId="14" fontId="23" fillId="34" borderId="18" xfId="0" applyNumberFormat="1" applyFont="1" applyFill="1" applyBorder="1" applyAlignment="1">
      <alignment horizontal="center" vertical="center" wrapText="1"/>
    </xf>
    <xf numFmtId="0" fontId="19" fillId="34" borderId="18" xfId="0" applyFont="1" applyFill="1" applyBorder="1" applyAlignment="1">
      <alignment horizontal="center" vertical="center"/>
    </xf>
    <xf numFmtId="168" fontId="23" fillId="34" borderId="18" xfId="0" applyNumberFormat="1" applyFont="1" applyFill="1" applyBorder="1" applyAlignment="1">
      <alignment horizontal="center" vertical="center" wrapText="1"/>
    </xf>
    <xf numFmtId="0" fontId="19" fillId="34" borderId="18" xfId="43" applyFont="1" applyFill="1" applyBorder="1" applyAlignment="1">
      <alignment horizontal="center" vertical="center"/>
    </xf>
    <xf numFmtId="0" fontId="24" fillId="33" borderId="18" xfId="0" applyFont="1" applyFill="1" applyBorder="1" applyAlignment="1">
      <alignment horizontal="right"/>
    </xf>
    <xf numFmtId="0" fontId="20" fillId="0" borderId="18" xfId="43" applyFont="1" applyBorder="1" applyAlignment="1">
      <alignment horizontal="center"/>
    </xf>
    <xf numFmtId="1" fontId="20" fillId="33" borderId="18" xfId="0" applyNumberFormat="1" applyFont="1" applyFill="1" applyBorder="1" applyAlignment="1">
      <alignment horizontal="center"/>
    </xf>
    <xf numFmtId="168" fontId="20" fillId="0" borderId="18" xfId="43" applyNumberFormat="1" applyFont="1" applyBorder="1" applyAlignment="1">
      <alignment horizontal="center"/>
    </xf>
    <xf numFmtId="0" fontId="20" fillId="33" borderId="18" xfId="43" applyFont="1" applyFill="1" applyBorder="1" applyAlignment="1">
      <alignment horizontal="center"/>
    </xf>
    <xf numFmtId="0" fontId="20" fillId="33" borderId="18" xfId="0" applyFont="1" applyFill="1" applyBorder="1" applyAlignment="1">
      <alignment horizontal="center"/>
    </xf>
    <xf numFmtId="0" fontId="24" fillId="0" borderId="18" xfId="0" applyFont="1" applyBorder="1" applyAlignment="1">
      <alignment horizontal="right"/>
    </xf>
    <xf numFmtId="0" fontId="20" fillId="35" borderId="18" xfId="43" applyFont="1" applyFill="1" applyBorder="1" applyAlignment="1">
      <alignment horizontal="center"/>
    </xf>
    <xf numFmtId="168" fontId="20" fillId="35" borderId="18" xfId="43" applyNumberFormat="1" applyFont="1" applyFill="1" applyBorder="1" applyAlignment="1">
      <alignment horizontal="center"/>
    </xf>
    <xf numFmtId="0" fontId="19" fillId="33" borderId="18" xfId="43" quotePrefix="1" applyFont="1" applyFill="1" applyBorder="1" applyAlignment="1">
      <alignment horizontal="center"/>
    </xf>
    <xf numFmtId="169" fontId="20" fillId="33" borderId="11" xfId="45" applyNumberFormat="1" applyFont="1" applyFill="1" applyBorder="1" applyProtection="1"/>
    <xf numFmtId="169" fontId="27" fillId="0" borderId="16" xfId="45" applyNumberFormat="1" applyFont="1" applyFill="1" applyBorder="1" applyProtection="1"/>
    <xf numFmtId="169" fontId="25" fillId="0" borderId="16" xfId="45" applyNumberFormat="1" applyFont="1" applyFill="1" applyBorder="1" applyProtection="1"/>
    <xf numFmtId="169" fontId="18" fillId="0" borderId="0" xfId="0" applyNumberFormat="1" applyFont="1"/>
    <xf numFmtId="169" fontId="22" fillId="33" borderId="11" xfId="45" applyNumberFormat="1" applyFont="1" applyFill="1" applyBorder="1" applyProtection="1"/>
    <xf numFmtId="0" fontId="19" fillId="0" borderId="20" xfId="43" applyFont="1" applyBorder="1" applyAlignment="1">
      <alignment horizontal="left"/>
    </xf>
    <xf numFmtId="0" fontId="28" fillId="0" borderId="0" xfId="48"/>
    <xf numFmtId="170" fontId="20" fillId="36" borderId="0" xfId="0" applyNumberFormat="1" applyFont="1" applyFill="1"/>
    <xf numFmtId="0" fontId="19" fillId="0" borderId="19" xfId="43" applyFont="1" applyBorder="1" applyAlignment="1">
      <alignment horizontal="left"/>
    </xf>
    <xf numFmtId="0" fontId="28" fillId="0" borderId="0" xfId="48" applyAlignment="1">
      <alignment vertical="center"/>
    </xf>
    <xf numFmtId="0" fontId="19" fillId="0" borderId="21" xfId="43" applyFont="1" applyBorder="1" applyAlignment="1">
      <alignment horizontal="left"/>
    </xf>
    <xf numFmtId="42" fontId="25" fillId="0" borderId="16" xfId="45" applyNumberFormat="1" applyFont="1" applyFill="1" applyBorder="1" applyProtection="1"/>
    <xf numFmtId="167" fontId="20" fillId="33" borderId="16" xfId="45" applyNumberFormat="1" applyFont="1" applyFill="1" applyBorder="1" applyProtection="1"/>
    <xf numFmtId="0" fontId="19" fillId="0" borderId="17" xfId="43" applyFont="1" applyBorder="1" applyAlignment="1">
      <alignment horizontal="left"/>
    </xf>
    <xf numFmtId="166" fontId="20" fillId="0" borderId="10" xfId="45" applyNumberFormat="1" applyFont="1" applyFill="1" applyBorder="1" applyAlignment="1" applyProtection="1">
      <alignment wrapText="1"/>
    </xf>
    <xf numFmtId="166" fontId="20" fillId="33" borderId="10" xfId="45" applyNumberFormat="1" applyFont="1" applyFill="1" applyBorder="1" applyAlignment="1" applyProtection="1">
      <alignment wrapText="1"/>
    </xf>
    <xf numFmtId="166" fontId="22" fillId="0" borderId="10" xfId="45" applyNumberFormat="1" applyFont="1" applyFill="1" applyBorder="1" applyProtection="1"/>
    <xf numFmtId="0" fontId="20" fillId="33" borderId="16" xfId="43" applyFont="1" applyFill="1" applyBorder="1" applyAlignment="1">
      <alignment wrapText="1"/>
    </xf>
    <xf numFmtId="14" fontId="20" fillId="33" borderId="16" xfId="43" applyNumberFormat="1" applyFont="1" applyFill="1" applyBorder="1" applyAlignment="1">
      <alignment horizontal="center" wrapText="1"/>
    </xf>
    <xf numFmtId="164" fontId="19" fillId="33" borderId="16" xfId="44" applyFont="1" applyFill="1" applyBorder="1" applyAlignment="1">
      <alignment horizontal="center"/>
    </xf>
    <xf numFmtId="164" fontId="19" fillId="34" borderId="16" xfId="44" applyFont="1" applyFill="1" applyBorder="1" applyAlignment="1">
      <alignment horizontal="center"/>
    </xf>
    <xf numFmtId="0" fontId="20" fillId="33" borderId="16" xfId="0" applyFont="1" applyFill="1" applyBorder="1"/>
    <xf numFmtId="0" fontId="19" fillId="33" borderId="16" xfId="43" applyFont="1" applyFill="1" applyBorder="1" applyAlignment="1">
      <alignment horizontal="center"/>
    </xf>
    <xf numFmtId="0" fontId="19" fillId="34" borderId="16" xfId="43" applyFont="1" applyFill="1" applyBorder="1" applyAlignment="1">
      <alignment horizontal="center"/>
    </xf>
    <xf numFmtId="167" fontId="20" fillId="0" borderId="16" xfId="45" applyNumberFormat="1" applyFont="1" applyFill="1" applyBorder="1" applyProtection="1"/>
    <xf numFmtId="167" fontId="19" fillId="0" borderId="16" xfId="45" applyNumberFormat="1" applyFont="1" applyFill="1" applyBorder="1" applyProtection="1"/>
    <xf numFmtId="3" fontId="20" fillId="0" borderId="16" xfId="45" applyNumberFormat="1" applyFont="1" applyFill="1" applyBorder="1" applyProtection="1"/>
    <xf numFmtId="3" fontId="20" fillId="33" borderId="16" xfId="45" applyNumberFormat="1" applyFont="1" applyFill="1" applyBorder="1" applyProtection="1"/>
    <xf numFmtId="3" fontId="19" fillId="33" borderId="16" xfId="43" applyNumberFormat="1" applyFont="1" applyFill="1" applyBorder="1" applyAlignment="1">
      <alignment horizontal="center"/>
    </xf>
    <xf numFmtId="3" fontId="19" fillId="34" borderId="16" xfId="43" applyNumberFormat="1" applyFont="1" applyFill="1" applyBorder="1" applyAlignment="1">
      <alignment horizontal="center"/>
    </xf>
    <xf numFmtId="41" fontId="20" fillId="33" borderId="16" xfId="45" applyNumberFormat="1" applyFont="1" applyFill="1" applyBorder="1" applyProtection="1"/>
    <xf numFmtId="41" fontId="20" fillId="0" borderId="16" xfId="0" applyNumberFormat="1" applyFont="1" applyBorder="1"/>
    <xf numFmtId="41" fontId="20" fillId="33" borderId="16" xfId="0" applyNumberFormat="1" applyFont="1" applyFill="1" applyBorder="1"/>
    <xf numFmtId="41" fontId="18" fillId="33" borderId="16" xfId="45" applyNumberFormat="1" applyFont="1" applyFill="1" applyBorder="1" applyProtection="1"/>
    <xf numFmtId="41" fontId="18" fillId="33" borderId="16" xfId="0" applyNumberFormat="1" applyFont="1" applyFill="1" applyBorder="1"/>
    <xf numFmtId="41" fontId="20" fillId="0" borderId="16" xfId="45" applyNumberFormat="1" applyFont="1" applyFill="1" applyBorder="1" applyProtection="1"/>
    <xf numFmtId="5" fontId="19" fillId="0" borderId="16" xfId="45" applyNumberFormat="1" applyFont="1" applyFill="1" applyBorder="1" applyProtection="1"/>
    <xf numFmtId="169" fontId="19" fillId="0" borderId="14" xfId="45" applyNumberFormat="1" applyFont="1" applyFill="1" applyBorder="1" applyProtection="1"/>
    <xf numFmtId="0" fontId="19" fillId="34" borderId="18" xfId="43" applyFont="1" applyFill="1" applyBorder="1" applyAlignment="1">
      <alignment horizontal="center" vertical="center" wrapText="1"/>
    </xf>
    <xf numFmtId="0" fontId="20" fillId="35" borderId="18" xfId="0" applyFont="1" applyFill="1" applyBorder="1" applyAlignment="1">
      <alignment horizontal="center"/>
    </xf>
    <xf numFmtId="166" fontId="20" fillId="33" borderId="10" xfId="45" applyNumberFormat="1" applyFont="1" applyFill="1" applyBorder="1" applyAlignment="1" applyProtection="1">
      <alignment horizontal="right"/>
    </xf>
    <xf numFmtId="166" fontId="20" fillId="0" borderId="10" xfId="45" applyNumberFormat="1" applyFont="1" applyFill="1" applyBorder="1" applyAlignment="1" applyProtection="1">
      <alignment horizontal="right"/>
    </xf>
    <xf numFmtId="167" fontId="20" fillId="0" borderId="18" xfId="45" applyNumberFormat="1" applyFont="1" applyFill="1" applyBorder="1" applyProtection="1"/>
    <xf numFmtId="41" fontId="20" fillId="33" borderId="18" xfId="45" applyNumberFormat="1" applyFont="1" applyFill="1" applyBorder="1" applyProtection="1"/>
    <xf numFmtId="41" fontId="20" fillId="0" borderId="18" xfId="0" applyNumberFormat="1" applyFont="1" applyBorder="1"/>
    <xf numFmtId="41" fontId="18" fillId="0" borderId="16" xfId="0" applyNumberFormat="1" applyFont="1" applyBorder="1"/>
    <xf numFmtId="166" fontId="20" fillId="0" borderId="10" xfId="45" applyNumberFormat="1" applyFont="1" applyFill="1" applyBorder="1" applyAlignment="1" applyProtection="1">
      <alignment horizontal="left"/>
    </xf>
    <xf numFmtId="0" fontId="24" fillId="33" borderId="0" xfId="0" applyFont="1" applyFill="1" applyAlignment="1">
      <alignment horizontal="right"/>
    </xf>
    <xf numFmtId="0" fontId="20" fillId="33" borderId="0" xfId="43" applyFont="1" applyFill="1" applyAlignment="1">
      <alignment horizontal="center"/>
    </xf>
    <xf numFmtId="168" fontId="20" fillId="33" borderId="0" xfId="43" applyNumberFormat="1" applyFont="1" applyFill="1" applyAlignment="1">
      <alignment horizontal="center"/>
    </xf>
    <xf numFmtId="0" fontId="20" fillId="33" borderId="0" xfId="0" applyFont="1" applyFill="1" applyAlignment="1">
      <alignment horizontal="center"/>
    </xf>
    <xf numFmtId="0" fontId="20" fillId="33" borderId="0" xfId="43" applyFont="1" applyFill="1" applyAlignment="1">
      <alignment horizontal="left"/>
    </xf>
    <xf numFmtId="0" fontId="19" fillId="0" borderId="0" xfId="0" applyFont="1"/>
    <xf numFmtId="0" fontId="20" fillId="0" borderId="17" xfId="0" applyFont="1" applyBorder="1" applyAlignment="1">
      <alignment horizontal="center"/>
    </xf>
    <xf numFmtId="0" fontId="20" fillId="0" borderId="12" xfId="0"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Hyperlink" xfId="48" builtinId="8"/>
    <cellStyle name="Invoer" xfId="10" builtinId="20" customBuiltin="1"/>
    <cellStyle name="Komma" xfId="46" builtinId="3"/>
    <cellStyle name="Komma 2" xfId="44" xr:uid="{00000000-0005-0000-0000-00001E000000}"/>
    <cellStyle name="Komma 3" xfId="47" xr:uid="{00000000-0005-0000-0000-00001F000000}"/>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Procent" xfId="1" builtinId="5"/>
    <cellStyle name="Standaard" xfId="0" builtinId="0"/>
    <cellStyle name="Standaard 3" xfId="43" xr:uid="{00000000-0005-0000-0000-000029000000}"/>
    <cellStyle name="Titel" xfId="2" builtinId="15" customBuiltin="1"/>
    <cellStyle name="Totaal" xfId="18" builtinId="25" customBuiltin="1"/>
    <cellStyle name="Uitvoer" xfId="11" builtinId="21" customBuiltin="1"/>
    <cellStyle name="Valuta 2" xfId="45" xr:uid="{00000000-0005-0000-0000-00002D000000}"/>
    <cellStyle name="Verklarende tekst" xfId="17" builtinId="53" customBuiltin="1"/>
    <cellStyle name="Waarschuwingstekst" xfId="15" builtinId="11" customBuiltin="1"/>
  </cellStyles>
  <dxfs count="0"/>
  <tableStyles count="0" defaultTableStyle="TableStyleMedium2" defaultPivotStyle="PivotStyleLight16"/>
  <colors>
    <mruColors>
      <color rgb="FFFF99FF"/>
      <color rgb="FFDECC04"/>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zoek.officielebekendmakingen.nl/stcrt-2022-17117.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etten.overheid.nl/BWBR0045605/2022-08-01" TargetMode="External"/><Relationship Id="rId1" Type="http://schemas.openxmlformats.org/officeDocument/2006/relationships/hyperlink" Target="https://zoek.officielebekendmakingen.nl/stcrt-2021-4067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6"/>
  <sheetViews>
    <sheetView tabSelected="1" zoomScale="81" zoomScaleNormal="81" workbookViewId="0">
      <pane xSplit="2" topLeftCell="C1" activePane="topRight" state="frozen"/>
      <selection activeCell="A73" sqref="A73"/>
      <selection pane="topRight" activeCell="E90" sqref="E90"/>
    </sheetView>
  </sheetViews>
  <sheetFormatPr defaultColWidth="9.109375" defaultRowHeight="13.2" x14ac:dyDescent="0.25"/>
  <cols>
    <col min="1" max="1" width="3.77734375" style="5" customWidth="1"/>
    <col min="2" max="2" width="74" style="5" customWidth="1"/>
    <col min="3" max="3" width="19.21875" style="10" customWidth="1"/>
    <col min="4" max="4" width="15.6640625" style="5" customWidth="1"/>
    <col min="5" max="5" width="12.44140625" style="5" customWidth="1"/>
    <col min="6" max="6" width="17" style="5" customWidth="1"/>
    <col min="7" max="7" width="12.33203125" style="5" customWidth="1"/>
    <col min="8" max="8" width="13.88671875" style="5" customWidth="1"/>
    <col min="9" max="9" width="12.5546875" style="5" customWidth="1"/>
    <col min="10" max="10" width="13.5546875" style="5" customWidth="1"/>
    <col min="11" max="11" width="11.6640625" style="5" customWidth="1"/>
    <col min="12" max="12" width="13.5546875" style="5" customWidth="1"/>
    <col min="13" max="13" width="12.6640625" style="5" customWidth="1"/>
    <col min="14" max="16384" width="9.109375" style="5"/>
  </cols>
  <sheetData>
    <row r="1" spans="2:13" x14ac:dyDescent="0.25">
      <c r="B1" s="35" t="s">
        <v>87</v>
      </c>
      <c r="C1" s="4"/>
      <c r="D1" s="30">
        <v>45022</v>
      </c>
      <c r="E1" s="12"/>
      <c r="F1" s="12"/>
      <c r="G1" s="12"/>
      <c r="I1" s="22"/>
      <c r="J1" s="22"/>
      <c r="M1" s="10"/>
    </row>
    <row r="2" spans="2:13" ht="26.4" x14ac:dyDescent="0.25">
      <c r="B2" s="28"/>
      <c r="C2" s="66" t="s">
        <v>0</v>
      </c>
      <c r="D2" s="67" t="s">
        <v>1</v>
      </c>
      <c r="E2" s="68" t="s">
        <v>2</v>
      </c>
      <c r="F2" s="69" t="s">
        <v>6</v>
      </c>
      <c r="G2" s="67" t="s">
        <v>3</v>
      </c>
      <c r="H2" s="67" t="s">
        <v>4</v>
      </c>
      <c r="I2" s="70" t="s">
        <v>90</v>
      </c>
      <c r="J2" s="119" t="s">
        <v>81</v>
      </c>
      <c r="K2" s="69" t="s">
        <v>5</v>
      </c>
    </row>
    <row r="3" spans="2:13" x14ac:dyDescent="0.25">
      <c r="B3" s="71" t="s">
        <v>7</v>
      </c>
      <c r="C3" s="75">
        <f>16364+47</f>
        <v>16411</v>
      </c>
      <c r="D3" s="72">
        <v>793</v>
      </c>
      <c r="E3" s="73">
        <v>499</v>
      </c>
      <c r="F3" s="74">
        <f t="shared" ref="F3:F10" si="0">E3/J3</f>
        <v>2.9941197647905916E-2</v>
      </c>
      <c r="G3" s="72">
        <v>441</v>
      </c>
      <c r="H3" s="72">
        <v>534</v>
      </c>
      <c r="I3" s="76">
        <v>255</v>
      </c>
      <c r="J3" s="76">
        <f t="shared" ref="J3:J10" si="1">I3+C3</f>
        <v>16666</v>
      </c>
      <c r="K3" s="74">
        <f t="shared" ref="K3:K10" si="2">I3/J3</f>
        <v>1.530061202448098E-2</v>
      </c>
    </row>
    <row r="4" spans="2:13" x14ac:dyDescent="0.25">
      <c r="B4" s="77" t="s">
        <v>8</v>
      </c>
      <c r="C4" s="75">
        <f>16061+54</f>
        <v>16115</v>
      </c>
      <c r="D4" s="75">
        <v>889</v>
      </c>
      <c r="E4" s="75">
        <v>514</v>
      </c>
      <c r="F4" s="74">
        <f t="shared" si="0"/>
        <v>3.135867244219389E-2</v>
      </c>
      <c r="G4" s="75">
        <v>490</v>
      </c>
      <c r="H4" s="75">
        <v>541</v>
      </c>
      <c r="I4" s="76">
        <v>276</v>
      </c>
      <c r="J4" s="76">
        <f t="shared" si="1"/>
        <v>16391</v>
      </c>
      <c r="K4" s="74">
        <f t="shared" si="2"/>
        <v>1.6838508937831738E-2</v>
      </c>
    </row>
    <row r="5" spans="2:13" x14ac:dyDescent="0.25">
      <c r="B5" s="77" t="s">
        <v>9</v>
      </c>
      <c r="C5" s="75">
        <f>16071+56</f>
        <v>16127</v>
      </c>
      <c r="D5" s="75">
        <f>785+234</f>
        <v>1019</v>
      </c>
      <c r="E5" s="73">
        <v>536</v>
      </c>
      <c r="F5" s="74">
        <f t="shared" si="0"/>
        <v>3.2722832722832725E-2</v>
      </c>
      <c r="G5" s="75">
        <v>542</v>
      </c>
      <c r="H5" s="75">
        <v>602</v>
      </c>
      <c r="I5" s="76">
        <v>253</v>
      </c>
      <c r="J5" s="76">
        <f t="shared" si="1"/>
        <v>16380</v>
      </c>
      <c r="K5" s="74">
        <f t="shared" si="2"/>
        <v>1.5445665445665446E-2</v>
      </c>
    </row>
    <row r="6" spans="2:13" x14ac:dyDescent="0.25">
      <c r="B6" s="77" t="s">
        <v>13</v>
      </c>
      <c r="C6" s="75">
        <f>16032+282</f>
        <v>16314</v>
      </c>
      <c r="D6" s="75"/>
      <c r="E6" s="75">
        <v>564</v>
      </c>
      <c r="F6" s="74">
        <f t="shared" si="0"/>
        <v>3.4023043976594079E-2</v>
      </c>
      <c r="G6" s="75"/>
      <c r="H6" s="75"/>
      <c r="I6" s="75">
        <v>263</v>
      </c>
      <c r="J6" s="76">
        <f t="shared" si="1"/>
        <v>16577</v>
      </c>
      <c r="K6" s="74">
        <f t="shared" si="2"/>
        <v>1.586535561319901E-2</v>
      </c>
    </row>
    <row r="7" spans="2:13" x14ac:dyDescent="0.25">
      <c r="B7" s="77" t="s">
        <v>10</v>
      </c>
      <c r="C7" s="78">
        <f>C6</f>
        <v>16314</v>
      </c>
      <c r="D7" s="78"/>
      <c r="E7" s="78">
        <v>560</v>
      </c>
      <c r="F7" s="79">
        <f t="shared" si="0"/>
        <v>3.3741037536904259E-2</v>
      </c>
      <c r="G7" s="78"/>
      <c r="H7" s="78"/>
      <c r="I7" s="78">
        <v>283</v>
      </c>
      <c r="J7" s="120">
        <f t="shared" si="1"/>
        <v>16597</v>
      </c>
      <c r="K7" s="79">
        <f t="shared" si="2"/>
        <v>1.7051274326685545E-2</v>
      </c>
    </row>
    <row r="8" spans="2:13" x14ac:dyDescent="0.25">
      <c r="B8" s="77" t="s">
        <v>11</v>
      </c>
      <c r="C8" s="78">
        <f>C6</f>
        <v>16314</v>
      </c>
      <c r="D8" s="78"/>
      <c r="E8" s="78">
        <v>560</v>
      </c>
      <c r="F8" s="79">
        <f t="shared" si="0"/>
        <v>3.3741037536904259E-2</v>
      </c>
      <c r="G8" s="78"/>
      <c r="H8" s="78"/>
      <c r="I8" s="78">
        <f>I7</f>
        <v>283</v>
      </c>
      <c r="J8" s="120">
        <f t="shared" si="1"/>
        <v>16597</v>
      </c>
      <c r="K8" s="79">
        <f t="shared" si="2"/>
        <v>1.7051274326685545E-2</v>
      </c>
    </row>
    <row r="9" spans="2:13" x14ac:dyDescent="0.25">
      <c r="B9" s="77" t="s">
        <v>12</v>
      </c>
      <c r="C9" s="78">
        <f>C6</f>
        <v>16314</v>
      </c>
      <c r="D9" s="78"/>
      <c r="E9" s="78">
        <v>560</v>
      </c>
      <c r="F9" s="79">
        <f t="shared" si="0"/>
        <v>3.3741037536904259E-2</v>
      </c>
      <c r="G9" s="78"/>
      <c r="H9" s="78"/>
      <c r="I9" s="78">
        <f>I8</f>
        <v>283</v>
      </c>
      <c r="J9" s="120">
        <f t="shared" si="1"/>
        <v>16597</v>
      </c>
      <c r="K9" s="79">
        <f t="shared" si="2"/>
        <v>1.7051274326685545E-2</v>
      </c>
    </row>
    <row r="10" spans="2:13" x14ac:dyDescent="0.25">
      <c r="B10" s="77" t="s">
        <v>76</v>
      </c>
      <c r="C10" s="78">
        <f>C7</f>
        <v>16314</v>
      </c>
      <c r="D10" s="78"/>
      <c r="E10" s="78">
        <v>560</v>
      </c>
      <c r="F10" s="79">
        <f t="shared" si="0"/>
        <v>3.3741037536904259E-2</v>
      </c>
      <c r="G10" s="78"/>
      <c r="H10" s="78"/>
      <c r="I10" s="78">
        <f>I9</f>
        <v>283</v>
      </c>
      <c r="J10" s="120">
        <f t="shared" si="1"/>
        <v>16597</v>
      </c>
      <c r="K10" s="79">
        <f t="shared" si="2"/>
        <v>1.7051274326685545E-2</v>
      </c>
    </row>
    <row r="11" spans="2:13" s="10" customFormat="1" x14ac:dyDescent="0.25">
      <c r="B11" s="128"/>
      <c r="C11" s="129"/>
      <c r="D11" s="129"/>
      <c r="F11" s="130"/>
      <c r="H11" s="129"/>
      <c r="I11" s="129" t="s">
        <v>91</v>
      </c>
      <c r="J11" s="131"/>
      <c r="K11" s="130"/>
    </row>
    <row r="12" spans="2:13" x14ac:dyDescent="0.25">
      <c r="B12" s="13"/>
      <c r="D12" s="12"/>
      <c r="E12" s="12"/>
      <c r="F12" s="14"/>
      <c r="H12" s="12" t="s">
        <v>92</v>
      </c>
      <c r="I12" s="12"/>
      <c r="J12" s="15"/>
      <c r="K12" s="16"/>
      <c r="L12" s="16"/>
    </row>
    <row r="13" spans="2:13" x14ac:dyDescent="0.25">
      <c r="B13" s="13"/>
      <c r="D13" s="12"/>
      <c r="E13" s="12"/>
      <c r="F13" s="14"/>
      <c r="G13" s="12"/>
      <c r="H13" s="12"/>
      <c r="I13" s="12"/>
      <c r="J13" s="15"/>
      <c r="K13" s="16"/>
      <c r="L13" s="16"/>
    </row>
    <row r="14" spans="2:13" x14ac:dyDescent="0.25">
      <c r="C14" s="13"/>
      <c r="D14" s="62"/>
      <c r="E14" s="62"/>
      <c r="F14" s="63"/>
      <c r="G14" s="62"/>
      <c r="H14" s="62"/>
      <c r="I14" s="62"/>
      <c r="J14" s="25"/>
      <c r="K14" s="26"/>
      <c r="L14" s="26"/>
      <c r="M14" s="25"/>
    </row>
    <row r="15" spans="2:13" x14ac:dyDescent="0.25">
      <c r="B15" s="27" t="s">
        <v>83</v>
      </c>
      <c r="C15" s="13"/>
      <c r="D15" s="62"/>
      <c r="E15" s="62"/>
      <c r="F15" s="63">
        <v>5188</v>
      </c>
      <c r="G15" s="62"/>
      <c r="H15" s="62"/>
      <c r="I15" s="62"/>
      <c r="J15" s="31" t="s">
        <v>14</v>
      </c>
      <c r="K15" s="26"/>
      <c r="L15" s="26"/>
      <c r="M15" s="25"/>
    </row>
    <row r="16" spans="2:13" ht="14.4" x14ac:dyDescent="0.3">
      <c r="C16" s="13"/>
      <c r="D16" s="62"/>
      <c r="E16" s="62"/>
      <c r="F16" s="63"/>
      <c r="G16" s="62"/>
      <c r="H16" s="64"/>
      <c r="I16" s="65"/>
      <c r="J16" s="87" t="s">
        <v>15</v>
      </c>
      <c r="K16" s="26"/>
      <c r="L16" s="26"/>
      <c r="M16" s="25"/>
    </row>
    <row r="17" spans="2:13" x14ac:dyDescent="0.25">
      <c r="B17" s="9"/>
      <c r="C17" s="3"/>
      <c r="D17" s="4"/>
      <c r="E17" s="2"/>
      <c r="F17" s="12"/>
      <c r="G17" s="12"/>
      <c r="H17" s="12"/>
      <c r="I17" s="12"/>
      <c r="J17" s="12"/>
      <c r="K17" s="12"/>
      <c r="L17" s="12"/>
      <c r="M17" s="12"/>
    </row>
    <row r="18" spans="2:13" x14ac:dyDescent="0.25">
      <c r="B18" s="6"/>
      <c r="C18" s="98"/>
      <c r="D18" s="99">
        <f>D1</f>
        <v>45022</v>
      </c>
      <c r="E18" s="99"/>
      <c r="F18" s="99">
        <f>D1</f>
        <v>45022</v>
      </c>
      <c r="G18" s="99"/>
      <c r="H18" s="99">
        <f>D1</f>
        <v>45022</v>
      </c>
      <c r="I18" s="99"/>
      <c r="J18" s="99">
        <f>D1</f>
        <v>45022</v>
      </c>
      <c r="K18" s="99"/>
      <c r="L18" s="99">
        <f>D1</f>
        <v>45022</v>
      </c>
    </row>
    <row r="19" spans="2:13" x14ac:dyDescent="0.25">
      <c r="B19" s="2"/>
      <c r="C19" s="56"/>
      <c r="D19" s="57">
        <v>2023</v>
      </c>
      <c r="E19" s="56"/>
      <c r="F19" s="57">
        <v>2024</v>
      </c>
      <c r="G19" s="56"/>
      <c r="H19" s="57">
        <v>2025</v>
      </c>
      <c r="I19" s="56"/>
      <c r="J19" s="57">
        <v>2026</v>
      </c>
      <c r="K19" s="56"/>
      <c r="L19" s="57">
        <v>2027</v>
      </c>
    </row>
    <row r="20" spans="2:13" x14ac:dyDescent="0.25">
      <c r="B20" s="94" t="s">
        <v>16</v>
      </c>
      <c r="C20" s="100"/>
      <c r="D20" s="101" t="s">
        <v>17</v>
      </c>
      <c r="E20" s="100"/>
      <c r="F20" s="101" t="s">
        <v>17</v>
      </c>
      <c r="G20" s="100"/>
      <c r="H20" s="101" t="s">
        <v>17</v>
      </c>
      <c r="I20" s="100"/>
      <c r="J20" s="101" t="s">
        <v>17</v>
      </c>
      <c r="K20" s="100"/>
      <c r="L20" s="101" t="s">
        <v>17</v>
      </c>
    </row>
    <row r="21" spans="2:13" x14ac:dyDescent="0.25">
      <c r="C21" s="102"/>
      <c r="D21" s="102"/>
      <c r="E21" s="55"/>
      <c r="F21" s="55"/>
      <c r="G21" s="55"/>
      <c r="H21" s="55"/>
      <c r="I21" s="55"/>
      <c r="J21" s="55"/>
      <c r="K21" s="55"/>
      <c r="L21" s="55"/>
    </row>
    <row r="22" spans="2:13" x14ac:dyDescent="0.25">
      <c r="B22" s="94" t="s">
        <v>18</v>
      </c>
      <c r="C22" s="103"/>
      <c r="D22" s="104" t="s">
        <v>19</v>
      </c>
      <c r="E22" s="103"/>
      <c r="F22" s="104" t="s">
        <v>19</v>
      </c>
      <c r="G22" s="103"/>
      <c r="H22" s="104" t="s">
        <v>19</v>
      </c>
      <c r="I22" s="103"/>
      <c r="J22" s="104" t="s">
        <v>19</v>
      </c>
      <c r="K22" s="103"/>
      <c r="L22" s="104" t="s">
        <v>19</v>
      </c>
    </row>
    <row r="23" spans="2:13" x14ac:dyDescent="0.25">
      <c r="B23" s="8"/>
      <c r="C23" s="105"/>
      <c r="D23" s="105"/>
      <c r="E23" s="93"/>
      <c r="F23" s="105"/>
      <c r="G23" s="93"/>
      <c r="H23" s="105"/>
      <c r="I23" s="93"/>
      <c r="J23" s="105"/>
      <c r="K23" s="93"/>
      <c r="L23" s="105"/>
    </row>
    <row r="24" spans="2:13" x14ac:dyDescent="0.25">
      <c r="B24" s="19" t="s">
        <v>79</v>
      </c>
      <c r="C24" s="93"/>
      <c r="D24" s="114">
        <v>8915000</v>
      </c>
      <c r="E24" s="115"/>
      <c r="F24" s="114">
        <f>D24</f>
        <v>8915000</v>
      </c>
      <c r="G24" s="115"/>
      <c r="H24" s="114">
        <f>D24</f>
        <v>8915000</v>
      </c>
      <c r="I24" s="115"/>
      <c r="J24" s="114">
        <f>F24</f>
        <v>8915000</v>
      </c>
      <c r="K24" s="115"/>
      <c r="L24" s="114">
        <f>H24</f>
        <v>8915000</v>
      </c>
    </row>
    <row r="25" spans="2:13" x14ac:dyDescent="0.25">
      <c r="B25" s="19" t="s">
        <v>78</v>
      </c>
      <c r="C25" s="93"/>
      <c r="D25" s="114">
        <v>12310000</v>
      </c>
      <c r="E25" s="115"/>
      <c r="F25" s="114">
        <f>D25</f>
        <v>12310000</v>
      </c>
      <c r="G25" s="115"/>
      <c r="H25" s="114">
        <f>D25</f>
        <v>12310000</v>
      </c>
      <c r="I25" s="115"/>
      <c r="J25" s="114">
        <f>F25</f>
        <v>12310000</v>
      </c>
      <c r="K25" s="115"/>
      <c r="L25" s="114">
        <f>H25</f>
        <v>12310000</v>
      </c>
    </row>
    <row r="26" spans="2:13" x14ac:dyDescent="0.25">
      <c r="B26" s="121" t="s">
        <v>20</v>
      </c>
      <c r="C26" s="93"/>
      <c r="D26" s="114">
        <v>75000</v>
      </c>
      <c r="E26" s="115"/>
      <c r="F26" s="114"/>
      <c r="G26" s="115"/>
      <c r="H26" s="114"/>
      <c r="I26" s="115"/>
      <c r="J26" s="114"/>
      <c r="K26" s="115"/>
      <c r="L26" s="114"/>
    </row>
    <row r="27" spans="2:13" s="10" customFormat="1" x14ac:dyDescent="0.25">
      <c r="B27" s="121" t="s">
        <v>72</v>
      </c>
      <c r="C27" s="93"/>
      <c r="D27" s="115">
        <v>40000</v>
      </c>
      <c r="E27" s="115"/>
      <c r="F27" s="114"/>
      <c r="G27" s="115"/>
      <c r="H27" s="115"/>
      <c r="I27" s="115"/>
      <c r="J27" s="114"/>
      <c r="K27" s="115"/>
      <c r="L27" s="114"/>
    </row>
    <row r="28" spans="2:13" x14ac:dyDescent="0.25">
      <c r="B28" s="19" t="s">
        <v>73</v>
      </c>
      <c r="C28" s="93"/>
      <c r="D28" s="114">
        <v>55000</v>
      </c>
      <c r="E28" s="126">
        <f>SUM(D24:D28)</f>
        <v>21395000</v>
      </c>
      <c r="F28" s="114"/>
      <c r="G28" s="126">
        <f>SUM(F24:F28)</f>
        <v>21225000</v>
      </c>
      <c r="H28" s="114"/>
      <c r="I28" s="126">
        <f>SUM(H24:H28)</f>
        <v>21225000</v>
      </c>
      <c r="J28" s="114"/>
      <c r="K28" s="126">
        <f>SUM(J24:J28)</f>
        <v>21225000</v>
      </c>
      <c r="L28" s="114"/>
      <c r="M28" s="112">
        <f>SUM(L24:L28)</f>
        <v>21225000</v>
      </c>
    </row>
    <row r="29" spans="2:13" x14ac:dyDescent="0.25">
      <c r="B29" s="19"/>
      <c r="C29" s="93"/>
      <c r="D29" s="114"/>
      <c r="E29" s="126"/>
      <c r="F29" s="114"/>
      <c r="G29" s="126"/>
      <c r="H29" s="114"/>
      <c r="I29" s="126"/>
      <c r="J29" s="114"/>
      <c r="K29" s="126"/>
      <c r="L29" s="114"/>
    </row>
    <row r="30" spans="2:13" x14ac:dyDescent="0.25">
      <c r="B30" s="19" t="s">
        <v>21</v>
      </c>
      <c r="C30" s="93"/>
      <c r="D30" s="114">
        <v>47000</v>
      </c>
      <c r="E30" s="126"/>
      <c r="F30" s="114">
        <f>D30</f>
        <v>47000</v>
      </c>
      <c r="G30" s="126"/>
      <c r="H30" s="114">
        <f>D30</f>
        <v>47000</v>
      </c>
      <c r="I30" s="126"/>
      <c r="J30" s="114">
        <f>D30</f>
        <v>47000</v>
      </c>
      <c r="K30" s="126"/>
      <c r="L30" s="114">
        <f>D30</f>
        <v>47000</v>
      </c>
    </row>
    <row r="31" spans="2:13" x14ac:dyDescent="0.25">
      <c r="B31" s="19" t="s">
        <v>22</v>
      </c>
      <c r="C31" s="93"/>
      <c r="D31" s="114">
        <v>24000</v>
      </c>
      <c r="E31" s="126"/>
      <c r="F31" s="114">
        <v>24000</v>
      </c>
      <c r="G31" s="126"/>
      <c r="H31" s="114"/>
      <c r="I31" s="126"/>
      <c r="J31" s="114"/>
      <c r="K31" s="126"/>
      <c r="L31" s="114"/>
    </row>
    <row r="32" spans="2:13" x14ac:dyDescent="0.25">
      <c r="B32" s="19" t="s">
        <v>23</v>
      </c>
      <c r="C32" s="93"/>
      <c r="D32" s="114">
        <v>30000</v>
      </c>
      <c r="E32" s="126"/>
      <c r="F32" s="114">
        <v>30000</v>
      </c>
      <c r="G32" s="126"/>
      <c r="H32" s="114">
        <v>30000</v>
      </c>
      <c r="I32" s="126"/>
      <c r="J32" s="114">
        <f>F32</f>
        <v>30000</v>
      </c>
      <c r="K32" s="126"/>
      <c r="L32" s="114">
        <f>H32</f>
        <v>30000</v>
      </c>
    </row>
    <row r="33" spans="2:12" x14ac:dyDescent="0.25">
      <c r="B33" s="8"/>
      <c r="C33" s="105"/>
      <c r="D33" s="114"/>
      <c r="E33" s="126"/>
      <c r="F33" s="114">
        <v>0</v>
      </c>
      <c r="G33" s="126"/>
      <c r="H33" s="114">
        <v>0</v>
      </c>
      <c r="I33" s="126"/>
      <c r="J33" s="114">
        <f>F33</f>
        <v>0</v>
      </c>
      <c r="K33" s="126"/>
      <c r="L33" s="114">
        <f>H33</f>
        <v>0</v>
      </c>
    </row>
    <row r="34" spans="2:12" x14ac:dyDescent="0.25">
      <c r="B34" s="8" t="s">
        <v>24</v>
      </c>
      <c r="C34" s="105"/>
      <c r="D34" s="111">
        <v>0</v>
      </c>
      <c r="E34" s="111"/>
      <c r="F34" s="116">
        <v>0</v>
      </c>
      <c r="G34" s="112"/>
      <c r="H34" s="111">
        <v>0</v>
      </c>
      <c r="I34" s="112"/>
      <c r="J34" s="116">
        <v>0</v>
      </c>
      <c r="K34" s="112"/>
      <c r="L34" s="116">
        <v>0</v>
      </c>
    </row>
    <row r="35" spans="2:12" x14ac:dyDescent="0.25">
      <c r="B35" s="1" t="s">
        <v>25</v>
      </c>
      <c r="C35" s="106"/>
      <c r="D35" s="117">
        <f>SUM(D23:D34)</f>
        <v>21496000</v>
      </c>
      <c r="E35" s="117"/>
      <c r="F35" s="117">
        <f>SUM(F23:F34)</f>
        <v>21326000</v>
      </c>
      <c r="G35" s="117"/>
      <c r="H35" s="117">
        <f>SUM(H23:H34)</f>
        <v>21302000</v>
      </c>
      <c r="I35" s="117"/>
      <c r="J35" s="117">
        <f>SUM(J23:J34)</f>
        <v>21302000</v>
      </c>
      <c r="K35" s="117"/>
      <c r="L35" s="117">
        <f>SUM(L23:L34)</f>
        <v>21302000</v>
      </c>
    </row>
    <row r="36" spans="2:12" x14ac:dyDescent="0.25">
      <c r="B36" s="89"/>
      <c r="C36" s="107"/>
      <c r="D36" s="108"/>
      <c r="E36" s="108"/>
      <c r="F36" s="108"/>
      <c r="G36" s="108"/>
      <c r="H36" s="108"/>
      <c r="I36" s="108"/>
      <c r="J36" s="108"/>
      <c r="K36" s="108"/>
      <c r="L36" s="108"/>
    </row>
    <row r="37" spans="2:12" x14ac:dyDescent="0.25">
      <c r="B37" s="91" t="s">
        <v>26</v>
      </c>
      <c r="C37" s="109"/>
      <c r="D37" s="110" t="s">
        <v>27</v>
      </c>
      <c r="E37" s="109"/>
      <c r="F37" s="110" t="s">
        <v>27</v>
      </c>
      <c r="G37" s="109"/>
      <c r="H37" s="110" t="s">
        <v>27</v>
      </c>
      <c r="I37" s="109"/>
      <c r="J37" s="110" t="s">
        <v>27</v>
      </c>
      <c r="K37" s="109"/>
      <c r="L37" s="110" t="s">
        <v>27</v>
      </c>
    </row>
    <row r="38" spans="2:12" x14ac:dyDescent="0.25">
      <c r="B38" s="86"/>
      <c r="C38" s="109"/>
      <c r="D38" s="110"/>
      <c r="E38" s="109"/>
      <c r="F38" s="110"/>
      <c r="G38" s="109"/>
      <c r="H38" s="110"/>
      <c r="I38" s="109"/>
      <c r="J38" s="110"/>
      <c r="K38" s="109"/>
      <c r="L38" s="110"/>
    </row>
    <row r="39" spans="2:12" x14ac:dyDescent="0.25">
      <c r="B39" s="40"/>
      <c r="C39" s="56"/>
      <c r="D39" s="57">
        <f>D19</f>
        <v>2023</v>
      </c>
      <c r="E39" s="56"/>
      <c r="F39" s="57">
        <f>F19</f>
        <v>2024</v>
      </c>
      <c r="G39" s="56"/>
      <c r="H39" s="57">
        <f>H19</f>
        <v>2025</v>
      </c>
      <c r="I39" s="56"/>
      <c r="J39" s="57">
        <f>J19</f>
        <v>2026</v>
      </c>
      <c r="K39" s="56"/>
      <c r="L39" s="57">
        <f>L19</f>
        <v>2027</v>
      </c>
    </row>
    <row r="40" spans="2:12" x14ac:dyDescent="0.25">
      <c r="B40" s="8" t="s">
        <v>80</v>
      </c>
      <c r="C40" s="105"/>
      <c r="D40" s="111">
        <v>11964000</v>
      </c>
      <c r="E40" s="111"/>
      <c r="F40" s="111">
        <f>D40</f>
        <v>11964000</v>
      </c>
      <c r="G40" s="112"/>
      <c r="H40" s="111">
        <f>F40</f>
        <v>11964000</v>
      </c>
      <c r="I40" s="112"/>
      <c r="J40" s="111">
        <f>F40</f>
        <v>11964000</v>
      </c>
      <c r="K40" s="112"/>
      <c r="L40" s="111">
        <f>F40</f>
        <v>11964000</v>
      </c>
    </row>
    <row r="41" spans="2:12" x14ac:dyDescent="0.25">
      <c r="B41" s="8" t="s">
        <v>86</v>
      </c>
      <c r="C41" s="105"/>
      <c r="D41" s="111">
        <v>1000000</v>
      </c>
      <c r="E41" s="111"/>
      <c r="F41" s="111">
        <v>850000</v>
      </c>
      <c r="G41" s="112"/>
      <c r="H41" s="111">
        <v>750000</v>
      </c>
      <c r="I41" s="112"/>
      <c r="J41" s="111">
        <v>750000</v>
      </c>
      <c r="K41" s="112"/>
      <c r="L41" s="111">
        <v>725000</v>
      </c>
    </row>
    <row r="43" spans="2:12" x14ac:dyDescent="0.25">
      <c r="B43" s="8"/>
      <c r="C43" s="123"/>
      <c r="D43" s="124"/>
      <c r="E43" s="124"/>
      <c r="F43" s="124"/>
      <c r="G43" s="125"/>
      <c r="H43" s="124"/>
      <c r="I43" s="125"/>
      <c r="J43" s="124"/>
      <c r="K43" s="125"/>
      <c r="L43" s="124"/>
    </row>
    <row r="44" spans="2:12" x14ac:dyDescent="0.25">
      <c r="B44" s="121" t="s">
        <v>97</v>
      </c>
      <c r="C44" s="93"/>
      <c r="D44" s="111">
        <v>40000</v>
      </c>
      <c r="E44" s="112"/>
      <c r="F44" s="111">
        <v>0</v>
      </c>
      <c r="G44" s="112"/>
      <c r="H44" s="111"/>
      <c r="I44" s="112"/>
      <c r="J44" s="111">
        <v>0</v>
      </c>
      <c r="K44" s="112"/>
      <c r="L44" s="111">
        <v>0</v>
      </c>
    </row>
    <row r="45" spans="2:12" x14ac:dyDescent="0.25">
      <c r="B45" s="95" t="s">
        <v>82</v>
      </c>
      <c r="C45" s="105"/>
      <c r="D45" s="111">
        <v>40000</v>
      </c>
      <c r="E45" s="112"/>
      <c r="F45" s="111">
        <v>30000</v>
      </c>
      <c r="G45" s="112"/>
      <c r="H45" s="111">
        <f>F45</f>
        <v>30000</v>
      </c>
      <c r="I45" s="112"/>
      <c r="J45" s="111">
        <f>F45</f>
        <v>30000</v>
      </c>
      <c r="K45" s="112"/>
      <c r="L45" s="111">
        <f>F45</f>
        <v>30000</v>
      </c>
    </row>
    <row r="46" spans="2:12" x14ac:dyDescent="0.25">
      <c r="B46" s="96" t="s">
        <v>98</v>
      </c>
      <c r="C46" s="105"/>
      <c r="D46" s="111">
        <v>30000</v>
      </c>
      <c r="E46" s="112"/>
      <c r="F46" s="111">
        <v>30000</v>
      </c>
      <c r="G46" s="112"/>
      <c r="H46" s="111">
        <v>30000</v>
      </c>
      <c r="I46" s="112"/>
      <c r="J46" s="111">
        <v>30000</v>
      </c>
      <c r="K46" s="112"/>
      <c r="L46" s="111">
        <v>30000</v>
      </c>
    </row>
    <row r="47" spans="2:12" x14ac:dyDescent="0.25">
      <c r="B47" s="122" t="s">
        <v>96</v>
      </c>
      <c r="C47" s="105"/>
      <c r="D47" s="111">
        <v>40000</v>
      </c>
      <c r="E47" s="112"/>
      <c r="F47" s="111"/>
      <c r="G47" s="112"/>
      <c r="H47" s="111">
        <v>0</v>
      </c>
      <c r="I47" s="112"/>
      <c r="J47" s="111">
        <v>0</v>
      </c>
      <c r="K47" s="112"/>
      <c r="L47" s="111">
        <v>0</v>
      </c>
    </row>
    <row r="48" spans="2:12" x14ac:dyDescent="0.25">
      <c r="B48" s="127" t="s">
        <v>75</v>
      </c>
      <c r="C48" s="105"/>
      <c r="D48" s="111">
        <v>100000</v>
      </c>
      <c r="E48" s="112"/>
      <c r="F48" s="111">
        <v>60000</v>
      </c>
      <c r="G48" s="112"/>
      <c r="H48" s="111">
        <f>F48</f>
        <v>60000</v>
      </c>
      <c r="I48" s="112"/>
      <c r="J48" s="111">
        <f>F48</f>
        <v>60000</v>
      </c>
      <c r="K48" s="112"/>
      <c r="L48" s="111">
        <f>F48</f>
        <v>60000</v>
      </c>
    </row>
    <row r="49" spans="2:12" x14ac:dyDescent="0.25">
      <c r="B49" s="97"/>
      <c r="C49" s="105"/>
      <c r="D49" s="111">
        <v>0</v>
      </c>
      <c r="E49" s="112"/>
      <c r="F49" s="111">
        <v>0</v>
      </c>
      <c r="G49" s="112"/>
      <c r="H49" s="111">
        <v>0</v>
      </c>
      <c r="I49" s="112"/>
      <c r="J49" s="111">
        <v>0</v>
      </c>
      <c r="K49" s="112"/>
      <c r="L49" s="111">
        <v>0</v>
      </c>
    </row>
    <row r="50" spans="2:12" x14ac:dyDescent="0.25">
      <c r="B50" s="8" t="s">
        <v>29</v>
      </c>
      <c r="C50" s="105"/>
      <c r="D50" s="111">
        <v>0</v>
      </c>
      <c r="E50" s="112"/>
      <c r="F50" s="111">
        <v>0</v>
      </c>
      <c r="G50" s="112"/>
      <c r="H50" s="111">
        <v>0</v>
      </c>
      <c r="I50" s="112"/>
      <c r="J50" s="111">
        <v>0</v>
      </c>
      <c r="K50" s="112"/>
      <c r="L50" s="111">
        <v>0</v>
      </c>
    </row>
    <row r="51" spans="2:12" x14ac:dyDescent="0.25">
      <c r="B51" s="8" t="s">
        <v>28</v>
      </c>
      <c r="C51" s="105"/>
      <c r="D51" s="111">
        <v>800000</v>
      </c>
      <c r="E51" s="112"/>
      <c r="F51" s="111">
        <f>D51</f>
        <v>800000</v>
      </c>
      <c r="G51" s="112"/>
      <c r="H51" s="111">
        <f>D51</f>
        <v>800000</v>
      </c>
      <c r="I51" s="112"/>
      <c r="J51" s="111">
        <f>D51</f>
        <v>800000</v>
      </c>
      <c r="K51" s="112"/>
      <c r="L51" s="111">
        <f>D51</f>
        <v>800000</v>
      </c>
    </row>
    <row r="52" spans="2:12" x14ac:dyDescent="0.25">
      <c r="B52" s="19" t="s">
        <v>30</v>
      </c>
      <c r="C52" s="93"/>
      <c r="D52" s="111">
        <v>22000</v>
      </c>
      <c r="E52" s="112"/>
      <c r="F52" s="111">
        <f>D52</f>
        <v>22000</v>
      </c>
      <c r="G52" s="112"/>
      <c r="H52" s="111">
        <f>D52</f>
        <v>22000</v>
      </c>
      <c r="I52" s="112"/>
      <c r="J52" s="111">
        <f>D52</f>
        <v>22000</v>
      </c>
      <c r="K52" s="112"/>
      <c r="L52" s="111">
        <f>D52</f>
        <v>22000</v>
      </c>
    </row>
    <row r="53" spans="2:12" x14ac:dyDescent="0.25">
      <c r="B53" s="19" t="s">
        <v>31</v>
      </c>
      <c r="C53" s="93"/>
      <c r="D53" s="111">
        <f>5/12*16000</f>
        <v>6666.666666666667</v>
      </c>
      <c r="E53" s="112"/>
      <c r="F53" s="111">
        <f>7/12*16000</f>
        <v>9333.3333333333339</v>
      </c>
      <c r="G53" s="112"/>
      <c r="H53" s="111">
        <v>0</v>
      </c>
      <c r="I53" s="112"/>
      <c r="J53" s="111">
        <v>0</v>
      </c>
      <c r="K53" s="112"/>
      <c r="L53" s="111">
        <v>0</v>
      </c>
    </row>
    <row r="54" spans="2:12" x14ac:dyDescent="0.25">
      <c r="B54" s="8" t="s">
        <v>32</v>
      </c>
      <c r="C54" s="105"/>
      <c r="D54" s="111">
        <v>315000</v>
      </c>
      <c r="E54" s="112"/>
      <c r="F54" s="111">
        <f>D54</f>
        <v>315000</v>
      </c>
      <c r="G54" s="112"/>
      <c r="H54" s="111">
        <f>D54</f>
        <v>315000</v>
      </c>
      <c r="I54" s="112"/>
      <c r="J54" s="111">
        <f>D54</f>
        <v>315000</v>
      </c>
      <c r="K54" s="112"/>
      <c r="L54" s="111">
        <f>D54</f>
        <v>315000</v>
      </c>
    </row>
    <row r="55" spans="2:12" x14ac:dyDescent="0.25">
      <c r="B55" s="8" t="s">
        <v>71</v>
      </c>
      <c r="C55" s="105"/>
      <c r="D55" s="111">
        <v>80000</v>
      </c>
      <c r="E55" s="112"/>
      <c r="F55" s="111">
        <f>D55</f>
        <v>80000</v>
      </c>
      <c r="G55" s="112"/>
      <c r="H55" s="111">
        <f>D55</f>
        <v>80000</v>
      </c>
      <c r="I55" s="112"/>
      <c r="J55" s="111">
        <f>D55</f>
        <v>80000</v>
      </c>
      <c r="K55" s="112"/>
      <c r="L55" s="111">
        <f>D55</f>
        <v>80000</v>
      </c>
    </row>
    <row r="56" spans="2:12" x14ac:dyDescent="0.25">
      <c r="B56" s="8" t="s">
        <v>33</v>
      </c>
      <c r="C56" s="105"/>
      <c r="D56" s="111">
        <v>20000</v>
      </c>
      <c r="E56" s="112"/>
      <c r="F56" s="111">
        <f>D56</f>
        <v>20000</v>
      </c>
      <c r="G56" s="112"/>
      <c r="H56" s="111">
        <f>D56</f>
        <v>20000</v>
      </c>
      <c r="I56" s="112"/>
      <c r="J56" s="111">
        <f>D56</f>
        <v>20000</v>
      </c>
      <c r="K56" s="112"/>
      <c r="L56" s="111">
        <f>D56</f>
        <v>20000</v>
      </c>
    </row>
    <row r="57" spans="2:12" x14ac:dyDescent="0.25">
      <c r="B57" s="8" t="s">
        <v>34</v>
      </c>
      <c r="C57" s="105"/>
      <c r="D57" s="111">
        <v>5000</v>
      </c>
      <c r="E57" s="112"/>
      <c r="F57" s="111">
        <f>D57</f>
        <v>5000</v>
      </c>
      <c r="G57" s="112"/>
      <c r="H57" s="111">
        <f>D57</f>
        <v>5000</v>
      </c>
      <c r="I57" s="112"/>
      <c r="J57" s="111">
        <f>D57</f>
        <v>5000</v>
      </c>
      <c r="K57" s="112"/>
      <c r="L57" s="111">
        <f>D57</f>
        <v>5000</v>
      </c>
    </row>
    <row r="58" spans="2:12" x14ac:dyDescent="0.25">
      <c r="B58" s="8" t="s">
        <v>70</v>
      </c>
      <c r="C58" s="105"/>
      <c r="D58" s="111">
        <v>75000</v>
      </c>
      <c r="E58" s="112"/>
      <c r="F58" s="111">
        <f>D58</f>
        <v>75000</v>
      </c>
      <c r="G58" s="112"/>
      <c r="H58" s="111">
        <f>D58</f>
        <v>75000</v>
      </c>
      <c r="I58" s="112"/>
      <c r="J58" s="111">
        <f>D58</f>
        <v>75000</v>
      </c>
      <c r="K58" s="112"/>
      <c r="L58" s="111">
        <f>D58</f>
        <v>75000</v>
      </c>
    </row>
    <row r="59" spans="2:12" x14ac:dyDescent="0.25">
      <c r="B59" s="8" t="s">
        <v>35</v>
      </c>
      <c r="C59" s="105"/>
      <c r="D59" s="111">
        <v>20000</v>
      </c>
      <c r="E59" s="112"/>
      <c r="F59" s="111">
        <f t="shared" ref="F59:F60" si="3">D59</f>
        <v>20000</v>
      </c>
      <c r="G59" s="112"/>
      <c r="H59" s="111">
        <f t="shared" ref="H59:H60" si="4">D59</f>
        <v>20000</v>
      </c>
      <c r="I59" s="112"/>
      <c r="J59" s="111">
        <f t="shared" ref="J59:J60" si="5">D59</f>
        <v>20000</v>
      </c>
      <c r="K59" s="112"/>
      <c r="L59" s="111">
        <f t="shared" ref="L59:L60" si="6">D59</f>
        <v>20000</v>
      </c>
    </row>
    <row r="60" spans="2:12" x14ac:dyDescent="0.25">
      <c r="B60" s="8" t="s">
        <v>36</v>
      </c>
      <c r="C60" s="105"/>
      <c r="D60" s="111">
        <v>65000</v>
      </c>
      <c r="E60" s="112"/>
      <c r="F60" s="111">
        <f t="shared" si="3"/>
        <v>65000</v>
      </c>
      <c r="G60" s="112"/>
      <c r="H60" s="111">
        <f t="shared" si="4"/>
        <v>65000</v>
      </c>
      <c r="I60" s="112"/>
      <c r="J60" s="111">
        <f t="shared" si="5"/>
        <v>65000</v>
      </c>
      <c r="K60" s="112"/>
      <c r="L60" s="111">
        <f t="shared" si="6"/>
        <v>65000</v>
      </c>
    </row>
    <row r="61" spans="2:12" x14ac:dyDescent="0.25">
      <c r="B61" s="8" t="s">
        <v>37</v>
      </c>
      <c r="C61" s="105"/>
      <c r="D61" s="111">
        <v>360000</v>
      </c>
      <c r="E61" s="112"/>
      <c r="F61" s="111">
        <f>325000-25000</f>
        <v>300000</v>
      </c>
      <c r="G61" s="112"/>
      <c r="H61" s="111">
        <f>F61</f>
        <v>300000</v>
      </c>
      <c r="I61" s="112"/>
      <c r="J61" s="111">
        <f>F61</f>
        <v>300000</v>
      </c>
      <c r="K61" s="112"/>
      <c r="L61" s="111">
        <f>F61</f>
        <v>300000</v>
      </c>
    </row>
    <row r="62" spans="2:12" x14ac:dyDescent="0.25">
      <c r="B62" s="8"/>
      <c r="C62" s="105"/>
      <c r="D62" s="111"/>
      <c r="E62" s="112"/>
      <c r="F62" s="111"/>
      <c r="G62" s="112"/>
      <c r="H62" s="111"/>
      <c r="I62" s="112"/>
      <c r="J62" s="111"/>
      <c r="K62" s="112"/>
      <c r="L62" s="111"/>
    </row>
    <row r="63" spans="2:12" x14ac:dyDescent="0.25">
      <c r="B63" s="8" t="s">
        <v>77</v>
      </c>
      <c r="C63" s="105"/>
      <c r="D63" s="111">
        <v>2926000</v>
      </c>
      <c r="E63" s="113"/>
      <c r="F63" s="111">
        <v>2905000</v>
      </c>
      <c r="G63" s="113"/>
      <c r="H63" s="111">
        <f>F63</f>
        <v>2905000</v>
      </c>
      <c r="I63" s="113"/>
      <c r="J63" s="111">
        <f>F63</f>
        <v>2905000</v>
      </c>
      <c r="K63" s="113"/>
      <c r="L63" s="111">
        <f>F63</f>
        <v>2905000</v>
      </c>
    </row>
    <row r="64" spans="2:12" x14ac:dyDescent="0.25">
      <c r="B64" s="8" t="s">
        <v>85</v>
      </c>
      <c r="C64" s="105"/>
      <c r="D64" s="113">
        <v>3582000</v>
      </c>
      <c r="E64" s="113"/>
      <c r="F64" s="111">
        <v>3855000</v>
      </c>
      <c r="G64" s="113"/>
      <c r="H64" s="111">
        <f>F64</f>
        <v>3855000</v>
      </c>
      <c r="I64" s="113"/>
      <c r="J64" s="111">
        <f>F64</f>
        <v>3855000</v>
      </c>
      <c r="K64" s="113"/>
      <c r="L64" s="111">
        <f>F64</f>
        <v>3855000</v>
      </c>
    </row>
    <row r="65" spans="1:13" x14ac:dyDescent="0.25">
      <c r="B65" s="8" t="s">
        <v>100</v>
      </c>
      <c r="C65" s="123"/>
      <c r="D65" s="124"/>
      <c r="E65" s="124"/>
      <c r="F65" s="124"/>
      <c r="G65" s="125"/>
      <c r="H65" s="124">
        <v>100000</v>
      </c>
      <c r="I65" s="125"/>
      <c r="J65" s="124">
        <f>H65</f>
        <v>100000</v>
      </c>
      <c r="K65" s="125"/>
      <c r="L65" s="124">
        <f>H65</f>
        <v>100000</v>
      </c>
    </row>
    <row r="66" spans="1:13" x14ac:dyDescent="0.25">
      <c r="B66" s="18"/>
      <c r="C66" s="7"/>
      <c r="D66" s="7"/>
      <c r="E66" s="7"/>
      <c r="F66" s="7"/>
      <c r="G66" s="7"/>
      <c r="H66" s="7"/>
      <c r="J66" s="7"/>
      <c r="L66" s="7"/>
      <c r="M66" s="23"/>
    </row>
    <row r="67" spans="1:13" x14ac:dyDescent="0.25">
      <c r="B67" s="42" t="s">
        <v>38</v>
      </c>
      <c r="C67" s="41"/>
      <c r="D67" s="118">
        <f>SUM(D40:D66)</f>
        <v>21490666.666666664</v>
      </c>
      <c r="E67" s="118"/>
      <c r="F67" s="118">
        <f>SUM(F40:F66)</f>
        <v>21405333.333333336</v>
      </c>
      <c r="G67" s="118"/>
      <c r="H67" s="118">
        <f>SUM(H40:H66)</f>
        <v>21396000</v>
      </c>
      <c r="I67" s="118"/>
      <c r="J67" s="118">
        <f>SUM(J40:J66)</f>
        <v>21396000</v>
      </c>
      <c r="K67" s="118"/>
      <c r="L67" s="118">
        <f>SUM(L40:L66)</f>
        <v>21371000</v>
      </c>
      <c r="M67" s="36"/>
    </row>
    <row r="68" spans="1:13" x14ac:dyDescent="0.25">
      <c r="B68" s="42" t="s">
        <v>39</v>
      </c>
      <c r="C68" s="43"/>
      <c r="D68" s="82">
        <f>D35-D67</f>
        <v>5333.3333333358169</v>
      </c>
      <c r="E68" s="83"/>
      <c r="F68" s="82">
        <f>F35-F67</f>
        <v>-79333.333333335817</v>
      </c>
      <c r="G68" s="83"/>
      <c r="H68" s="82">
        <f>H35-H67</f>
        <v>-94000</v>
      </c>
      <c r="I68" s="82"/>
      <c r="J68" s="82">
        <f>J35-J67</f>
        <v>-94000</v>
      </c>
      <c r="K68" s="82"/>
      <c r="L68" s="82">
        <f>L35-L67</f>
        <v>-69000</v>
      </c>
      <c r="M68" s="36"/>
    </row>
    <row r="69" spans="1:13" x14ac:dyDescent="0.25">
      <c r="B69" s="9"/>
      <c r="C69" s="43"/>
      <c r="D69" s="83"/>
      <c r="E69" s="83"/>
      <c r="F69" s="85"/>
      <c r="G69" s="83"/>
      <c r="H69" s="83"/>
      <c r="I69" s="84"/>
      <c r="J69" s="81"/>
      <c r="K69" s="38"/>
      <c r="L69" s="92"/>
      <c r="M69" s="36"/>
    </row>
    <row r="70" spans="1:13" x14ac:dyDescent="0.25">
      <c r="C70" s="80"/>
      <c r="D70" s="57">
        <v>2023</v>
      </c>
      <c r="E70" s="56"/>
      <c r="F70" s="57">
        <v>2024</v>
      </c>
      <c r="G70" s="56"/>
      <c r="H70" s="57">
        <v>2025</v>
      </c>
      <c r="I70" s="56"/>
      <c r="J70" s="57">
        <v>2026</v>
      </c>
      <c r="K70" s="56"/>
      <c r="L70" s="57">
        <v>2027</v>
      </c>
      <c r="M70" s="24"/>
    </row>
    <row r="71" spans="1:13" x14ac:dyDescent="0.25">
      <c r="B71" s="42" t="s">
        <v>40</v>
      </c>
      <c r="C71" s="43"/>
      <c r="D71" s="43">
        <v>750838</v>
      </c>
      <c r="E71" s="44"/>
      <c r="F71" s="43">
        <f>D73</f>
        <v>756171.33333333582</v>
      </c>
      <c r="G71" s="44"/>
      <c r="H71" s="43">
        <f>F73</f>
        <v>676838</v>
      </c>
      <c r="I71" s="44"/>
      <c r="J71" s="43">
        <f>H73</f>
        <v>582838</v>
      </c>
      <c r="K71" s="44"/>
      <c r="L71" s="43">
        <f>J73</f>
        <v>488838</v>
      </c>
      <c r="M71" s="44"/>
    </row>
    <row r="72" spans="1:13" x14ac:dyDescent="0.25">
      <c r="B72" s="42" t="s">
        <v>41</v>
      </c>
      <c r="C72" s="43"/>
      <c r="D72" s="43">
        <f>D68</f>
        <v>5333.3333333358169</v>
      </c>
      <c r="E72" s="44"/>
      <c r="F72" s="43">
        <f>F68</f>
        <v>-79333.333333335817</v>
      </c>
      <c r="G72" s="44"/>
      <c r="H72" s="43">
        <f>H68</f>
        <v>-94000</v>
      </c>
      <c r="I72" s="44"/>
      <c r="J72" s="43">
        <f>J68</f>
        <v>-94000</v>
      </c>
      <c r="K72" s="44"/>
      <c r="L72" s="43">
        <f>L68</f>
        <v>-69000</v>
      </c>
      <c r="M72" s="44"/>
    </row>
    <row r="73" spans="1:13" x14ac:dyDescent="0.25">
      <c r="B73" s="42" t="s">
        <v>42</v>
      </c>
      <c r="C73" s="43"/>
      <c r="D73" s="45">
        <f t="shared" ref="D73:F73" si="7">D71+D72</f>
        <v>756171.33333333582</v>
      </c>
      <c r="E73" s="46">
        <f>D73/E28</f>
        <v>3.5343366830256406E-2</v>
      </c>
      <c r="F73" s="45">
        <f t="shared" si="7"/>
        <v>676838</v>
      </c>
      <c r="G73" s="46">
        <f>F73/G28</f>
        <v>3.1888716136631329E-2</v>
      </c>
      <c r="H73" s="45">
        <f t="shared" ref="H73" si="8">H71+H72</f>
        <v>582838</v>
      </c>
      <c r="I73" s="46">
        <f>H73/I28</f>
        <v>2.7459976442873971E-2</v>
      </c>
      <c r="J73" s="45">
        <f t="shared" ref="J73" si="9">J71+J72</f>
        <v>488838</v>
      </c>
      <c r="K73" s="46">
        <f>J73/K28</f>
        <v>2.3031236749116609E-2</v>
      </c>
      <c r="L73" s="45">
        <f t="shared" ref="L73" si="10">L71+L72</f>
        <v>419838</v>
      </c>
      <c r="M73" s="46">
        <f>L73/M28</f>
        <v>1.9780353356890459E-2</v>
      </c>
    </row>
    <row r="74" spans="1:13" x14ac:dyDescent="0.25">
      <c r="B74" s="42"/>
      <c r="C74" s="43"/>
      <c r="D74" s="47"/>
      <c r="E74" s="48"/>
      <c r="F74" s="47"/>
      <c r="G74" s="48"/>
      <c r="H74" s="47"/>
      <c r="I74" s="48"/>
      <c r="J74" s="47"/>
      <c r="K74" s="48"/>
      <c r="L74" s="47"/>
      <c r="M74" s="48"/>
    </row>
    <row r="75" spans="1:13" x14ac:dyDescent="0.25">
      <c r="B75" s="42" t="s">
        <v>43</v>
      </c>
      <c r="C75" s="43"/>
      <c r="D75" s="47">
        <f>0.02*E28</f>
        <v>427900</v>
      </c>
      <c r="E75" s="49">
        <f>D75/E28</f>
        <v>0.02</v>
      </c>
      <c r="F75" s="47">
        <f>0.02*G28</f>
        <v>424500</v>
      </c>
      <c r="G75" s="49">
        <f>F75/G28</f>
        <v>0.02</v>
      </c>
      <c r="H75" s="47">
        <f>0.02*I28</f>
        <v>424500</v>
      </c>
      <c r="I75" s="49">
        <f>H75/I28</f>
        <v>0.02</v>
      </c>
      <c r="J75" s="47">
        <f>0.02*K28</f>
        <v>424500</v>
      </c>
      <c r="K75" s="49">
        <f>J75/K28</f>
        <v>0.02</v>
      </c>
      <c r="L75" s="47">
        <f>0.02*M28</f>
        <v>424500</v>
      </c>
      <c r="M75" s="49">
        <f>L75/M28</f>
        <v>0.02</v>
      </c>
    </row>
    <row r="77" spans="1:13" x14ac:dyDescent="0.25">
      <c r="B77" s="133" t="s">
        <v>93</v>
      </c>
    </row>
    <row r="78" spans="1:13" ht="13.2" customHeight="1" x14ac:dyDescent="0.25">
      <c r="A78" s="5">
        <v>1</v>
      </c>
      <c r="B78" s="29" t="s">
        <v>95</v>
      </c>
      <c r="F78" s="11"/>
      <c r="G78" s="11"/>
      <c r="H78" s="11"/>
      <c r="I78" s="11"/>
      <c r="J78" s="11"/>
      <c r="K78" s="11"/>
      <c r="L78" s="11"/>
      <c r="M78" s="11"/>
    </row>
    <row r="79" spans="1:13" ht="13.2" customHeight="1" x14ac:dyDescent="0.25">
      <c r="A79" s="5">
        <v>2</v>
      </c>
      <c r="B79" s="5" t="s">
        <v>99</v>
      </c>
      <c r="F79" s="11"/>
      <c r="G79" s="11"/>
      <c r="H79" s="11"/>
      <c r="I79" s="11"/>
      <c r="J79" s="11"/>
      <c r="K79" s="11"/>
      <c r="L79" s="11"/>
      <c r="M79" s="11"/>
    </row>
    <row r="80" spans="1:13" ht="13.2" customHeight="1" x14ac:dyDescent="0.25">
      <c r="A80" s="5">
        <v>3</v>
      </c>
      <c r="B80" s="5" t="s">
        <v>89</v>
      </c>
      <c r="F80" s="11"/>
      <c r="G80" s="11"/>
      <c r="H80" s="11"/>
      <c r="I80" s="11"/>
      <c r="J80" s="11"/>
      <c r="K80" s="11"/>
      <c r="L80" s="11"/>
      <c r="M80" s="11"/>
    </row>
    <row r="81" spans="1:13" ht="13.2" customHeight="1" x14ac:dyDescent="0.25">
      <c r="A81" s="5">
        <v>4</v>
      </c>
      <c r="B81" s="5" t="s">
        <v>84</v>
      </c>
      <c r="F81" s="11"/>
      <c r="G81" s="11"/>
      <c r="H81" s="11"/>
      <c r="I81" s="11"/>
      <c r="J81" s="11"/>
      <c r="K81" s="11"/>
      <c r="L81" s="11"/>
      <c r="M81" s="11"/>
    </row>
    <row r="82" spans="1:13" ht="13.2" customHeight="1" x14ac:dyDescent="0.25">
      <c r="A82" s="5">
        <v>5</v>
      </c>
      <c r="B82" s="5" t="s">
        <v>88</v>
      </c>
      <c r="F82" s="11"/>
      <c r="G82" s="11"/>
      <c r="I82" s="11"/>
      <c r="K82" s="11"/>
      <c r="L82" s="11"/>
      <c r="M82" s="11"/>
    </row>
    <row r="83" spans="1:13" ht="13.2" customHeight="1" x14ac:dyDescent="0.25">
      <c r="A83" s="5">
        <v>6</v>
      </c>
      <c r="B83" s="5" t="s">
        <v>104</v>
      </c>
      <c r="F83" s="11"/>
      <c r="G83" s="11"/>
      <c r="I83" s="11"/>
      <c r="K83" s="11"/>
      <c r="L83" s="11"/>
      <c r="M83" s="11"/>
    </row>
    <row r="84" spans="1:13" ht="13.2" customHeight="1" x14ac:dyDescent="0.25">
      <c r="A84" s="5">
        <v>7</v>
      </c>
      <c r="B84" s="5" t="s">
        <v>94</v>
      </c>
      <c r="F84" s="11"/>
      <c r="G84" s="11"/>
      <c r="I84" s="11"/>
      <c r="K84" s="11"/>
      <c r="L84" s="11"/>
      <c r="M84" s="11"/>
    </row>
    <row r="85" spans="1:13" ht="13.2" customHeight="1" x14ac:dyDescent="0.25">
      <c r="A85" s="5">
        <v>8</v>
      </c>
      <c r="B85" s="5" t="s">
        <v>106</v>
      </c>
      <c r="F85" s="11"/>
      <c r="G85" s="11"/>
      <c r="I85" s="11"/>
      <c r="K85" s="11"/>
      <c r="L85" s="11"/>
      <c r="M85" s="11"/>
    </row>
    <row r="86" spans="1:13" ht="13.2" customHeight="1" x14ac:dyDescent="0.25">
      <c r="A86" s="5">
        <v>9</v>
      </c>
      <c r="B86" s="132" t="s">
        <v>105</v>
      </c>
      <c r="D86" s="16"/>
      <c r="E86" s="37"/>
      <c r="F86" s="11"/>
      <c r="G86" s="11"/>
      <c r="H86" s="37"/>
      <c r="I86" s="37"/>
      <c r="J86" s="37"/>
      <c r="K86" s="37"/>
      <c r="L86" s="37"/>
      <c r="M86" s="37"/>
    </row>
    <row r="87" spans="1:13" ht="13.2" customHeight="1" x14ac:dyDescent="0.25">
      <c r="B87" s="132"/>
      <c r="D87" s="16"/>
      <c r="E87" s="37"/>
      <c r="F87" s="11"/>
      <c r="G87" s="11"/>
      <c r="H87" s="37"/>
      <c r="I87" s="37"/>
      <c r="J87" s="37"/>
      <c r="K87" s="37"/>
      <c r="L87" s="37"/>
      <c r="M87" s="37"/>
    </row>
    <row r="88" spans="1:13" ht="14.4" customHeight="1" x14ac:dyDescent="0.25">
      <c r="C88" s="134" t="s">
        <v>74</v>
      </c>
      <c r="D88" s="135"/>
      <c r="F88" s="11"/>
      <c r="G88" s="11"/>
    </row>
    <row r="89" spans="1:13" x14ac:dyDescent="0.25">
      <c r="B89" s="50" t="s">
        <v>101</v>
      </c>
      <c r="C89" s="51">
        <f>D64</f>
        <v>3582000</v>
      </c>
      <c r="D89" s="52">
        <f>C89/C100</f>
        <v>0.16672872835598584</v>
      </c>
      <c r="F89" s="32"/>
      <c r="G89" s="33"/>
    </row>
    <row r="90" spans="1:13" x14ac:dyDescent="0.25">
      <c r="B90" s="50" t="s">
        <v>102</v>
      </c>
      <c r="C90" s="51">
        <f>D63</f>
        <v>2926000</v>
      </c>
      <c r="D90" s="52">
        <f>C90/C100</f>
        <v>0.13619437721094768</v>
      </c>
      <c r="F90" s="32"/>
      <c r="G90" s="33"/>
    </row>
    <row r="91" spans="1:13" x14ac:dyDescent="0.25">
      <c r="B91" s="50"/>
      <c r="C91" s="51"/>
      <c r="D91" s="52"/>
      <c r="F91" s="32"/>
      <c r="G91" s="33"/>
    </row>
    <row r="92" spans="1:13" x14ac:dyDescent="0.25">
      <c r="B92" s="50" t="s">
        <v>44</v>
      </c>
      <c r="C92" s="51">
        <f>D46+D45</f>
        <v>70000</v>
      </c>
      <c r="D92" s="52">
        <f>C92/C100</f>
        <v>3.2582386892571215E-3</v>
      </c>
      <c r="F92" s="32"/>
      <c r="G92" s="33"/>
    </row>
    <row r="93" spans="1:13" x14ac:dyDescent="0.25">
      <c r="B93" s="50" t="s">
        <v>103</v>
      </c>
      <c r="C93" s="53">
        <f>D40+D41+D47+D48</f>
        <v>13104000</v>
      </c>
      <c r="D93" s="52">
        <f>C93/C100</f>
        <v>0.60994228262893313</v>
      </c>
      <c r="F93" s="34"/>
      <c r="G93" s="33"/>
    </row>
    <row r="94" spans="1:13" x14ac:dyDescent="0.25">
      <c r="B94" s="50" t="s">
        <v>45</v>
      </c>
      <c r="C94" s="51">
        <f>D55+D56+D52</f>
        <v>122000</v>
      </c>
      <c r="D94" s="52">
        <f>C94/C100</f>
        <v>5.6786445727052687E-3</v>
      </c>
      <c r="F94" s="32"/>
      <c r="G94" s="33"/>
    </row>
    <row r="95" spans="1:13" x14ac:dyDescent="0.25">
      <c r="B95" s="50" t="s">
        <v>46</v>
      </c>
      <c r="C95" s="51">
        <f>D51+D54+D44</f>
        <v>1155000</v>
      </c>
      <c r="D95" s="52">
        <f>C95/C100</f>
        <v>5.3760938372742505E-2</v>
      </c>
      <c r="F95" s="32"/>
      <c r="G95" s="33"/>
    </row>
    <row r="96" spans="1:13" x14ac:dyDescent="0.25">
      <c r="B96" s="50"/>
      <c r="C96" s="51"/>
      <c r="D96" s="52"/>
      <c r="F96" s="32"/>
      <c r="G96" s="33"/>
    </row>
    <row r="97" spans="2:7" x14ac:dyDescent="0.25">
      <c r="B97" s="54" t="s">
        <v>47</v>
      </c>
      <c r="C97" s="51">
        <f>+D58+D59</f>
        <v>95000</v>
      </c>
      <c r="D97" s="52">
        <f>C97/C100</f>
        <v>4.4218953639918075E-3</v>
      </c>
      <c r="F97" s="32"/>
      <c r="G97" s="33"/>
    </row>
    <row r="98" spans="2:7" x14ac:dyDescent="0.25">
      <c r="B98" s="50" t="s">
        <v>48</v>
      </c>
      <c r="C98" s="51">
        <f>D57+D60+D61</f>
        <v>430000</v>
      </c>
      <c r="D98" s="52">
        <f>C98/C100</f>
        <v>2.0014894805436605E-2</v>
      </c>
      <c r="F98" s="32"/>
      <c r="G98" s="33"/>
    </row>
    <row r="99" spans="2:7" x14ac:dyDescent="0.25">
      <c r="B99" s="50"/>
      <c r="C99" s="51"/>
      <c r="D99" s="52"/>
      <c r="F99" s="32"/>
      <c r="G99" s="33"/>
    </row>
    <row r="100" spans="2:7" ht="12.6" customHeight="1" x14ac:dyDescent="0.25">
      <c r="B100" s="55"/>
      <c r="C100" s="51">
        <f>SUM(C89:C99)</f>
        <v>21484000</v>
      </c>
      <c r="D100" s="52">
        <f>SUM(D89:D99)</f>
        <v>1</v>
      </c>
      <c r="F100" s="32"/>
      <c r="G100" s="21"/>
    </row>
    <row r="102" spans="2:7" x14ac:dyDescent="0.25">
      <c r="B102" s="17"/>
      <c r="C102" s="5"/>
      <c r="D102" s="20"/>
    </row>
    <row r="104" spans="2:7" x14ac:dyDescent="0.25">
      <c r="B104" s="17" t="s">
        <v>49</v>
      </c>
      <c r="C104" s="88">
        <f>12291.88+2002.15</f>
        <v>14294.029999999999</v>
      </c>
      <c r="F104" s="88">
        <f>C104</f>
        <v>14294.029999999999</v>
      </c>
    </row>
    <row r="105" spans="2:7" x14ac:dyDescent="0.25">
      <c r="B105" s="17" t="s">
        <v>50</v>
      </c>
      <c r="C105" s="88">
        <f>21582.37+2377.09</f>
        <v>23959.46</v>
      </c>
      <c r="F105" s="88">
        <f t="shared" ref="F105:F106" si="11">C105</f>
        <v>23959.46</v>
      </c>
    </row>
    <row r="106" spans="2:7" x14ac:dyDescent="0.25">
      <c r="B106" s="17" t="s">
        <v>51</v>
      </c>
      <c r="C106" s="88">
        <f>26741.99+2544.52</f>
        <v>29286.510000000002</v>
      </c>
      <c r="F106" s="88">
        <f t="shared" si="11"/>
        <v>29286.510000000002</v>
      </c>
    </row>
  </sheetData>
  <mergeCells count="1">
    <mergeCell ref="C88:D88"/>
  </mergeCells>
  <phoneticPr fontId="26" type="noConversion"/>
  <hyperlinks>
    <hyperlink ref="J16" r:id="rId1" display="https://zoek.officielebekendmakingen.nl/stcrt-2022-17117.html" xr:uid="{20E15E0E-0073-4FCD-86C2-19E0A69B1B7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0B808-37E7-4A20-9758-4B238CB4590F}">
  <dimension ref="A1:C31"/>
  <sheetViews>
    <sheetView topLeftCell="A6" workbookViewId="0">
      <selection activeCell="D22" sqref="D22"/>
    </sheetView>
  </sheetViews>
  <sheetFormatPr defaultColWidth="8.88671875" defaultRowHeight="14.4" x14ac:dyDescent="0.3"/>
  <cols>
    <col min="1" max="1" width="157.88671875" style="58" customWidth="1"/>
    <col min="2" max="16384" width="8.88671875" style="58"/>
  </cols>
  <sheetData>
    <row r="1" spans="1:3" x14ac:dyDescent="0.3">
      <c r="A1" s="39" t="s">
        <v>52</v>
      </c>
    </row>
    <row r="2" spans="1:3" x14ac:dyDescent="0.3">
      <c r="A2" s="59" t="s">
        <v>53</v>
      </c>
    </row>
    <row r="3" spans="1:3" x14ac:dyDescent="0.3">
      <c r="A3" s="90" t="s">
        <v>54</v>
      </c>
    </row>
    <row r="5" spans="1:3" x14ac:dyDescent="0.3">
      <c r="A5" s="58" t="s">
        <v>55</v>
      </c>
    </row>
    <row r="6" spans="1:3" ht="28.8" x14ac:dyDescent="0.3">
      <c r="A6" s="58" t="s">
        <v>56</v>
      </c>
    </row>
    <row r="8" spans="1:3" x14ac:dyDescent="0.3">
      <c r="A8" s="58" t="s">
        <v>57</v>
      </c>
    </row>
    <row r="10" spans="1:3" s="39" customFormat="1" x14ac:dyDescent="0.3">
      <c r="A10" s="39" t="s">
        <v>58</v>
      </c>
    </row>
    <row r="12" spans="1:3" ht="28.8" x14ac:dyDescent="0.3">
      <c r="A12" s="58" t="s">
        <v>59</v>
      </c>
    </row>
    <row r="14" spans="1:3" ht="28.8" x14ac:dyDescent="0.3">
      <c r="A14" s="58" t="s">
        <v>60</v>
      </c>
      <c r="C14" s="61"/>
    </row>
    <row r="16" spans="1:3" x14ac:dyDescent="0.3">
      <c r="A16" s="39" t="s">
        <v>61</v>
      </c>
    </row>
    <row r="17" spans="1:3" x14ac:dyDescent="0.3">
      <c r="C17" s="60"/>
    </row>
    <row r="18" spans="1:3" x14ac:dyDescent="0.3">
      <c r="A18" s="39" t="s">
        <v>62</v>
      </c>
    </row>
    <row r="20" spans="1:3" ht="28.8" x14ac:dyDescent="0.3">
      <c r="A20" s="58" t="s">
        <v>63</v>
      </c>
    </row>
    <row r="22" spans="1:3" x14ac:dyDescent="0.3">
      <c r="A22" s="58" t="s">
        <v>64</v>
      </c>
    </row>
    <row r="24" spans="1:3" x14ac:dyDescent="0.3">
      <c r="A24" s="39" t="s">
        <v>65</v>
      </c>
    </row>
    <row r="26" spans="1:3" ht="28.8" x14ac:dyDescent="0.3">
      <c r="A26" s="58" t="s">
        <v>66</v>
      </c>
    </row>
    <row r="28" spans="1:3" ht="28.8" x14ac:dyDescent="0.3">
      <c r="A28" s="58" t="s">
        <v>67</v>
      </c>
    </row>
    <row r="30" spans="1:3" x14ac:dyDescent="0.3">
      <c r="A30" s="58" t="s">
        <v>68</v>
      </c>
    </row>
    <row r="31" spans="1:3" x14ac:dyDescent="0.3">
      <c r="A31" s="58" t="s">
        <v>69</v>
      </c>
    </row>
  </sheetData>
  <hyperlinks>
    <hyperlink ref="A2" r:id="rId1" xr:uid="{CD240839-B46F-4D78-89FA-AE93EE04E893}"/>
    <hyperlink ref="A3" r:id="rId2" display="https://wetten.overheid.nl/BWBR0045605/2022-08-01" xr:uid="{87896D1A-1596-4B0F-84C6-38837B3D44D8}"/>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1474087-4e67-4afa-8b67-260e774a898f" xsi:nil="true"/>
    <lcf76f155ced4ddcb4097134ff3c332f xmlns="49fac317-f441-4910-8e0b-ab191711c8a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A3ACD3C1948D42BECA485D05445E70" ma:contentTypeVersion="15" ma:contentTypeDescription="Een nieuw document maken." ma:contentTypeScope="" ma:versionID="81af2988a00ec30bcf29da2063f64cd7">
  <xsd:schema xmlns:xsd="http://www.w3.org/2001/XMLSchema" xmlns:xs="http://www.w3.org/2001/XMLSchema" xmlns:p="http://schemas.microsoft.com/office/2006/metadata/properties" xmlns:ns2="f1474087-4e67-4afa-8b67-260e774a898f" xmlns:ns3="49fac317-f441-4910-8e0b-ab191711c8a2" targetNamespace="http://schemas.microsoft.com/office/2006/metadata/properties" ma:root="true" ma:fieldsID="c91c4e5a8f807046d47b56c24f0b32ef" ns2:_="" ns3:_="">
    <xsd:import namespace="f1474087-4e67-4afa-8b67-260e774a898f"/>
    <xsd:import namespace="49fac317-f441-4910-8e0b-ab191711c8a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OCR"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474087-4e67-4afa-8b67-260e774a898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967724ba-80c4-4770-8aba-4f4b120d3d34}" ma:internalName="TaxCatchAll" ma:showField="CatchAllData" ma:web="f1474087-4e67-4afa-8b67-260e774a898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fac317-f441-4910-8e0b-ab191711c8a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9b0c466e-2caf-4f6a-be88-1baca597ddb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D78518-BB56-4EA1-B851-4169356C4643}">
  <ds:schemaRefs>
    <ds:schemaRef ds:uri="http://schemas.microsoft.com/office/2006/metadata/properties"/>
    <ds:schemaRef ds:uri="http://purl.org/dc/elements/1.1/"/>
    <ds:schemaRef ds:uri="http://purl.org/dc/terms/"/>
    <ds:schemaRef ds:uri="f1474087-4e67-4afa-8b67-260e774a898f"/>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documentManagement/types"/>
    <ds:schemaRef ds:uri="49fac317-f441-4910-8e0b-ab191711c8a2"/>
  </ds:schemaRefs>
</ds:datastoreItem>
</file>

<file path=customXml/itemProps2.xml><?xml version="1.0" encoding="utf-8"?>
<ds:datastoreItem xmlns:ds="http://schemas.openxmlformats.org/officeDocument/2006/customXml" ds:itemID="{C52177AB-B6EB-4284-9CF4-F467859AE6D2}">
  <ds:schemaRefs>
    <ds:schemaRef ds:uri="http://schemas.microsoft.com/sharepoint/v3/contenttype/forms"/>
  </ds:schemaRefs>
</ds:datastoreItem>
</file>

<file path=customXml/itemProps3.xml><?xml version="1.0" encoding="utf-8"?>
<ds:datastoreItem xmlns:ds="http://schemas.openxmlformats.org/officeDocument/2006/customXml" ds:itemID="{B6C58EBA-824E-487A-8F79-8A0F07C5D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474087-4e67-4afa-8b67-260e774a898f"/>
    <ds:schemaRef ds:uri="49fac317-f441-4910-8e0b-ab191711c8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begroting 2023</vt:lpstr>
      <vt:lpstr>ver bek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Menno Medendorp</dc:creator>
  <cp:keywords/>
  <dc:description/>
  <cp:lastModifiedBy>Jan Houwing</cp:lastModifiedBy>
  <cp:revision/>
  <dcterms:created xsi:type="dcterms:W3CDTF">2018-03-30T10:04:35Z</dcterms:created>
  <dcterms:modified xsi:type="dcterms:W3CDTF">2023-05-07T08:50:50Z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0x010100BBA3ACD3C1948D42BECA485D05445E70</vt:lpwstr>
  </property>
  <property fmtid="{D5CDD505-2E9C-101B-9397-08002B2CF9AE}" pid="3" name="AuthorIds_UIVersion_3072">
    <vt:lpwstr>17</vt:lpwstr>
  </property>
  <property fmtid="{D5CDD505-2E9C-101B-9397-08002B2CF9AE}" pid="4" name="MediaServiceImageTags">
    <vt:lpwstr/>
  </property>
</Properties>
</file>